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2DBD5402-D0F0-4E7B-94F8-6A7168161E25}" xr6:coauthVersionLast="47" xr6:coauthVersionMax="47" xr10:uidLastSave="{00000000-0000-0000-0000-000000000000}"/>
  <bookViews>
    <workbookView xWindow="-108" yWindow="-108" windowWidth="23256" windowHeight="12720" xr2:uid="{D14CE402-15A0-4CE5-B5B3-445E40F0DFAB}"/>
  </bookViews>
  <sheets>
    <sheet name="11" sheetId="1" r:id="rId1"/>
  </sheets>
  <externalReferences>
    <externalReference r:id="rId2"/>
  </externalReferences>
  <definedNames>
    <definedName name="newbasicPB4">[1]Sheet1!$T$4:$T$37</definedName>
    <definedName name="oldbasicPB4">[1]Sheet1!$S$4:$S$37</definedName>
    <definedName name="_xlnm.Print_Area" localSheetId="0">'11'!$J$1:$N$65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23" i="1" l="1"/>
  <c r="D120" i="1"/>
  <c r="D122" i="1" s="1"/>
  <c r="D116" i="1"/>
  <c r="E78" i="1"/>
  <c r="E77" i="1"/>
  <c r="E76" i="1"/>
  <c r="M65" i="1"/>
  <c r="H59" i="1"/>
  <c r="M45" i="1"/>
  <c r="M44" i="1"/>
  <c r="G40" i="1"/>
  <c r="G37" i="1"/>
  <c r="M59" i="1" s="1"/>
  <c r="D37" i="1"/>
  <c r="G32" i="1"/>
  <c r="H33" i="1" s="1"/>
  <c r="G31" i="1"/>
  <c r="G42" i="1" s="1"/>
  <c r="M29" i="1"/>
  <c r="M30" i="1" s="1"/>
  <c r="G29" i="1"/>
  <c r="M28" i="1"/>
  <c r="F28" i="1"/>
  <c r="F27" i="1"/>
  <c r="E27" i="1"/>
  <c r="F26" i="1"/>
  <c r="G28" i="1" s="1"/>
  <c r="F22" i="1"/>
  <c r="G19" i="1"/>
  <c r="G18" i="1"/>
  <c r="G20" i="1" s="1"/>
  <c r="F16" i="1"/>
  <c r="G16" i="1" s="1"/>
  <c r="H16" i="1" s="1"/>
  <c r="G8" i="1"/>
  <c r="G5" i="1"/>
  <c r="G4" i="1"/>
  <c r="G7" i="1" s="1"/>
  <c r="G9" i="1" s="1"/>
  <c r="H10" i="1" s="1"/>
  <c r="I2" i="1"/>
  <c r="H35" i="1" l="1"/>
  <c r="E43" i="1" s="1"/>
  <c r="H43" i="1" s="1"/>
  <c r="M58" i="1"/>
  <c r="M60" i="1" s="1"/>
  <c r="M61" i="1" s="1"/>
  <c r="F21" i="1"/>
  <c r="G22" i="1" s="1"/>
  <c r="H22" i="1"/>
  <c r="H29" i="1"/>
  <c r="E46" i="1" s="1"/>
  <c r="G46" i="1" s="1"/>
  <c r="M27" i="1"/>
  <c r="A42" i="1"/>
  <c r="H42" i="1"/>
  <c r="M63" i="1" l="1"/>
  <c r="M64" i="1" s="1"/>
  <c r="M46" i="1"/>
  <c r="M47" i="1" s="1"/>
  <c r="E45" i="1"/>
  <c r="G45" i="1" s="1"/>
  <c r="G47" i="1" s="1"/>
  <c r="H48" i="1" s="1"/>
  <c r="H49" i="1" s="1"/>
  <c r="H50" i="1" l="1"/>
  <c r="H51" i="1" l="1"/>
  <c r="H52" i="1" s="1"/>
  <c r="E75" i="1" l="1"/>
  <c r="E80" i="1" s="1"/>
  <c r="E81" i="1" s="1"/>
  <c r="F81" i="1" s="1"/>
  <c r="H76" i="1" s="1"/>
  <c r="H77" i="1" l="1"/>
  <c r="H78" i="1" s="1"/>
  <c r="K78" i="1" l="1"/>
  <c r="K79" i="1" s="1"/>
  <c r="K80" i="1" s="1"/>
  <c r="H81" i="1"/>
  <c r="H53" i="1" s="1"/>
  <c r="H55" i="1" s="1"/>
  <c r="H60" i="1" s="1"/>
  <c r="B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58D3BD8A-029C-4FB6-BA05-9ADCD39BBD40}">
      <text>
        <r>
          <rPr>
            <b/>
            <sz val="8"/>
            <color indexed="81"/>
            <rFont val="Tahoma"/>
            <family val="2"/>
          </rPr>
          <t>RATHORE:</t>
        </r>
        <r>
          <rPr>
            <sz val="8"/>
            <color indexed="81"/>
            <rFont val="Tahoma"/>
            <family val="2"/>
          </rPr>
          <t xml:space="preserve">
</t>
        </r>
      </text>
    </comment>
    <comment ref="C57" authorId="0" shapeId="0" xr:uid="{BB1F1776-759F-4B2A-A885-1EC688251E34}">
      <text>
        <r>
          <rPr>
            <b/>
            <sz val="8"/>
            <color indexed="81"/>
            <rFont val="Tahoma"/>
            <family val="2"/>
          </rPr>
          <t>RATHORE:</t>
        </r>
        <r>
          <rPr>
            <sz val="8"/>
            <color indexed="81"/>
            <rFont val="Tahoma"/>
            <family val="2"/>
          </rPr>
          <t xml:space="preserve">
</t>
        </r>
      </text>
    </comment>
    <comment ref="B60" authorId="0" shapeId="0" xr:uid="{6F512E32-FF71-44BB-A75E-46E36E91FFDE}">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<sst xmlns="http://schemas.openxmlformats.org/spreadsheetml/2006/main" count="252" uniqueCount="235">
  <si>
    <t>Dr. V.K. Singhania's Book</t>
  </si>
  <si>
    <t>A S S E S S M E N T   Y E A R  :  2 0 2 2 - 23</t>
  </si>
  <si>
    <t xml:space="preserve">Case11  (Pension, SOP &amp; Let Out, Sale of Listed Pref Shares, Gift, 80E) </t>
  </si>
  <si>
    <t>Filing Date</t>
  </si>
  <si>
    <t>67th Edition:  August-2022</t>
  </si>
  <si>
    <t>Case Study-11</t>
  </si>
  <si>
    <t>Pg 560</t>
  </si>
  <si>
    <t>Kirti Kumar Awasthi</t>
  </si>
  <si>
    <t>Exempted</t>
  </si>
  <si>
    <r>
      <t xml:space="preserve">SALARIES </t>
    </r>
    <r>
      <rPr>
        <sz val="10"/>
        <color theme="1"/>
        <rFont val="Arial"/>
        <family val="2"/>
      </rPr>
      <t>U/S 15-17</t>
    </r>
  </si>
  <si>
    <t xml:space="preserve">Pensioner </t>
  </si>
  <si>
    <t>Amount (Rs.)</t>
  </si>
  <si>
    <t xml:space="preserve">Pension </t>
  </si>
  <si>
    <t xml:space="preserve">Due date </t>
  </si>
  <si>
    <t>Sec 17(1)</t>
  </si>
  <si>
    <r>
      <t xml:space="preserve">Basic Salary and Allowances / </t>
    </r>
    <r>
      <rPr>
        <sz val="9"/>
        <color rgb="FF0000FF"/>
        <rFont val="Arial"/>
        <family val="2"/>
      </rPr>
      <t xml:space="preserve">Pension </t>
    </r>
  </si>
  <si>
    <t>Sec 17(2)</t>
  </si>
  <si>
    <t xml:space="preserve">Value of Perquisites </t>
  </si>
  <si>
    <t>Calculations</t>
  </si>
  <si>
    <t>Sec 17(3)</t>
  </si>
  <si>
    <t xml:space="preserve">Profit in lieu of Salary </t>
  </si>
  <si>
    <t xml:space="preserve">Gross Salary </t>
  </si>
  <si>
    <t>Late Fees</t>
  </si>
  <si>
    <t>Sec 10</t>
  </si>
  <si>
    <t xml:space="preserve">Less Exempt Allowances </t>
  </si>
  <si>
    <t>Aug-Dec 22</t>
  </si>
  <si>
    <t xml:space="preserve">Net Salary </t>
  </si>
  <si>
    <t>Sec 16(ia)</t>
  </si>
  <si>
    <t>Less Standard  Deduction</t>
  </si>
  <si>
    <r>
      <t xml:space="preserve">HOUSE PROPERTY </t>
    </r>
    <r>
      <rPr>
        <sz val="10"/>
        <color theme="1"/>
        <rFont val="Arial"/>
        <family val="2"/>
      </rPr>
      <t>U/S 22-27</t>
    </r>
  </si>
  <si>
    <t>Resi House: C-15/25, Shivaji Nagar, Jaipur-302002</t>
  </si>
  <si>
    <t>Gr Floor</t>
  </si>
  <si>
    <t xml:space="preserve">Annual Value  </t>
  </si>
  <si>
    <t>Self-Occupied</t>
  </si>
  <si>
    <t xml:space="preserve">Nil </t>
  </si>
  <si>
    <t>Ground Floor - Self occupied</t>
  </si>
  <si>
    <t xml:space="preserve">Less  Municipal Taxes Paid </t>
  </si>
  <si>
    <t>80000 / 2</t>
  </si>
  <si>
    <t>First Floor - Let out to Rajan Hardwares Ltd</t>
  </si>
  <si>
    <t xml:space="preserve">Rent Received </t>
  </si>
  <si>
    <t>Sec 24</t>
  </si>
  <si>
    <t xml:space="preserve">LESS: Deductions </t>
  </si>
  <si>
    <t>Std Ded 30%</t>
  </si>
  <si>
    <t xml:space="preserve">Municipal Taxes (Entire Property) </t>
  </si>
  <si>
    <t xml:space="preserve">Intt on H  Loan </t>
  </si>
  <si>
    <t>Intt on Loan for purchase of Entire Property</t>
  </si>
  <si>
    <t xml:space="preserve">Ground Rent </t>
  </si>
  <si>
    <t>First Floor</t>
  </si>
  <si>
    <t>Rent Received</t>
  </si>
  <si>
    <t>Let-Out</t>
  </si>
  <si>
    <t>Fire &amp; General Insurance Premium</t>
  </si>
  <si>
    <r>
      <t>Choice with the Assessee: With Indexation 20% or</t>
    </r>
    <r>
      <rPr>
        <sz val="10"/>
        <color rgb="FF0000FF"/>
        <rFont val="Arial"/>
        <family val="2"/>
      </rPr>
      <t xml:space="preserve"> 10% without indexation </t>
    </r>
  </si>
  <si>
    <r>
      <t xml:space="preserve">CAPITAL GAINS </t>
    </r>
    <r>
      <rPr>
        <sz val="10"/>
        <color theme="1"/>
        <rFont val="Arial"/>
        <family val="2"/>
      </rPr>
      <t>U/S 45 - 55</t>
    </r>
  </si>
  <si>
    <t>Sale of Listed Pref Shares  on 14-05-21</t>
  </si>
  <si>
    <t>SHORT TERM CAPITAL GAIN</t>
  </si>
  <si>
    <t>Brokerage paid</t>
  </si>
  <si>
    <t>LTCG-3</t>
  </si>
  <si>
    <t>LONG TERM CAPITAL GAIN</t>
  </si>
  <si>
    <t>Acq Cost  (24-12-2002)</t>
  </si>
  <si>
    <t>Pref Shares</t>
  </si>
  <si>
    <t>Sale Proceeds  14/05/21</t>
  </si>
  <si>
    <t>Investment in NHAI Bonds on 01-06-21</t>
  </si>
  <si>
    <t xml:space="preserve">Less Brokerage </t>
  </si>
  <si>
    <t xml:space="preserve">Tax @ 10% </t>
  </si>
  <si>
    <t xml:space="preserve">Less Acq Cost  (Without Indexation) </t>
  </si>
  <si>
    <t>Listed - Indexation Allowed (17600 * 317 / 105)</t>
  </si>
  <si>
    <r>
      <t xml:space="preserve">Investment in NHAI Bonds on 01/06/21 Rs. 700000  </t>
    </r>
    <r>
      <rPr>
        <sz val="10"/>
        <color rgb="FF0000FF"/>
        <rFont val="Arial"/>
        <family val="2"/>
      </rPr>
      <t>N.A</t>
    </r>
  </si>
  <si>
    <t>LTCG = (3600000 - 80000 - 53135)</t>
  </si>
  <si>
    <r>
      <t xml:space="preserve">OTHER SOURCES </t>
    </r>
    <r>
      <rPr>
        <sz val="10"/>
        <color theme="1"/>
        <rFont val="Arial"/>
        <family val="2"/>
      </rPr>
      <t>U/S 56-59</t>
    </r>
  </si>
  <si>
    <t xml:space="preserve">Tax @ 20% </t>
  </si>
  <si>
    <t xml:space="preserve">Saving Bank Interest </t>
  </si>
  <si>
    <t>Intt on Loan to Relative</t>
  </si>
  <si>
    <t>Gift from Relative</t>
  </si>
  <si>
    <t>No Tax</t>
  </si>
  <si>
    <t xml:space="preserve">Gifts Rece in India - Father in Law (Non Resident) </t>
  </si>
  <si>
    <t>GROSS TOTAL INCOME</t>
  </si>
  <si>
    <t xml:space="preserve">LESS: DEDUCTIONS UNDER CHAPTER VI-A </t>
  </si>
  <si>
    <t xml:space="preserve">Sec 80C </t>
  </si>
  <si>
    <t>Public Prov Fund</t>
  </si>
  <si>
    <r>
      <t xml:space="preserve">Sec  80CCD(1)         </t>
    </r>
    <r>
      <rPr>
        <sz val="9"/>
        <color theme="1"/>
        <rFont val="Arial"/>
        <family val="2"/>
      </rPr>
      <t>NPS</t>
    </r>
  </si>
  <si>
    <t xml:space="preserve">New Pension Scheme </t>
  </si>
  <si>
    <r>
      <t xml:space="preserve">Sec  80CCD(1B) </t>
    </r>
    <r>
      <rPr>
        <sz val="9"/>
        <color theme="1"/>
        <rFont val="Arial"/>
        <family val="2"/>
      </rPr>
      <t>New Pension Scheme  Max 50000</t>
    </r>
  </si>
  <si>
    <t>Mediclaim Insurance Prem-Self, Spouse</t>
  </si>
  <si>
    <t>Sec  80D</t>
  </si>
  <si>
    <t>(29000 + 5000)</t>
  </si>
  <si>
    <t>Preventive Health Check up-Assessee</t>
  </si>
  <si>
    <t>Sec  80E</t>
  </si>
  <si>
    <t>Allowed in case of Legal Guradian</t>
  </si>
  <si>
    <t xml:space="preserve">Interest paid on Edu Loan (Grandson) </t>
  </si>
  <si>
    <t>Sec 80TTB</t>
  </si>
  <si>
    <t>SB Interest</t>
  </si>
  <si>
    <t xml:space="preserve">TOTAL  INCOME </t>
  </si>
  <si>
    <t>Rounding Off u/s 288A</t>
  </si>
  <si>
    <t xml:space="preserve">Income tax </t>
  </si>
  <si>
    <t xml:space="preserve">TAX ON TOTAL INCOME </t>
  </si>
  <si>
    <t xml:space="preserve">INCOME  </t>
  </si>
  <si>
    <t>RATE</t>
  </si>
  <si>
    <t>TAX</t>
  </si>
  <si>
    <t>300,000  to  500,000</t>
  </si>
  <si>
    <t>NORMAL INCOME</t>
  </si>
  <si>
    <t>500,000 to 1000,000</t>
  </si>
  <si>
    <t xml:space="preserve">LTCG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</si>
  <si>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</si>
  <si>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</si>
  <si>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</si>
  <si>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</si>
  <si>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</si>
  <si>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 xml:space="preserve">ADD : HEALTH &amp; EDUCATION CESS (4 % on Income Tax + Surcharge) </t>
  </si>
  <si>
    <t>Details of Assets &amp; Liabilities</t>
  </si>
  <si>
    <t xml:space="preserve">Acq Cost </t>
  </si>
  <si>
    <r>
      <t>TOTAL TAX PAYABLE</t>
    </r>
    <r>
      <rPr>
        <sz val="10"/>
        <color theme="1"/>
        <rFont val="Arial"/>
        <family val="2"/>
      </rPr>
      <t xml:space="preserve"> (including Surcharge &amp; Cesses) </t>
    </r>
  </si>
  <si>
    <t>22 yrs</t>
  </si>
  <si>
    <t>Resi House Property  (1976)</t>
  </si>
  <si>
    <t xml:space="preserve">ADD : INTEREST U/S 234A, 234B &amp; 234C </t>
  </si>
  <si>
    <t>Interest till the Month of making Video i.e Oct-2022</t>
  </si>
  <si>
    <t>20 yrs</t>
  </si>
  <si>
    <t>Jewellery (1974-75) Purchased by Parents</t>
  </si>
  <si>
    <t xml:space="preserve">ADD : Late Fees U/S 234F </t>
  </si>
  <si>
    <t>Aug-Dec 2022</t>
  </si>
  <si>
    <t>Cash in Hand</t>
  </si>
  <si>
    <t>TOTAL TAX AND INTEREST PAYABLE</t>
  </si>
  <si>
    <t xml:space="preserve">Wealth Tax return was never submitted </t>
  </si>
  <si>
    <t xml:space="preserve">TAX PAID U/S 199 : </t>
  </si>
  <si>
    <t xml:space="preserve">Advance Tax Paid  U/S 210 </t>
  </si>
  <si>
    <t>TDS to be deducted  by the Ex-Employer</t>
  </si>
  <si>
    <t xml:space="preserve">T. D. S.  U/S 192 </t>
  </si>
  <si>
    <t>Ex-Employer</t>
  </si>
  <si>
    <t xml:space="preserve">Salary after Std Deduction </t>
  </si>
  <si>
    <t>Self-Assessment Tax Paid</t>
  </si>
  <si>
    <t>Less Deds 80C, 80CCD(1), 80CCD(1B), 80D</t>
  </si>
  <si>
    <t>Rounding Off u/s 288B</t>
  </si>
  <si>
    <t xml:space="preserve">Tax Cals by Dr SB Rathore, Former Associate Professor of Commerce;  42 yrs Teaching Experience (Oct-77 to Dec-19) in Shyam Lal College (University of Delhi) </t>
  </si>
  <si>
    <t xml:space="preserve">Income Tax </t>
  </si>
  <si>
    <t>Website: www.taxclasses.in</t>
  </si>
  <si>
    <t xml:space="preserve">FaceBook: DrSB Rathore </t>
  </si>
  <si>
    <t>YouTube: Tax Doctor</t>
  </si>
  <si>
    <t xml:space="preserve">Surcharge </t>
  </si>
  <si>
    <t xml:space="preserve">HEC </t>
  </si>
  <si>
    <t>Transport Allowance</t>
  </si>
  <si>
    <t xml:space="preserve">Resi  to Office </t>
  </si>
  <si>
    <t xml:space="preserve">Sec 10(14) (ii) </t>
  </si>
  <si>
    <t>No Exemption @ 1600 pm</t>
  </si>
  <si>
    <t xml:space="preserve">Taxable </t>
  </si>
  <si>
    <t>Conveyance Allowance</t>
  </si>
  <si>
    <t xml:space="preserve">Local </t>
  </si>
  <si>
    <t xml:space="preserve">Sec 10(14) (i) </t>
  </si>
  <si>
    <t>Received</t>
  </si>
  <si>
    <t>Less Spent</t>
  </si>
  <si>
    <t xml:space="preserve">Diff Taxable </t>
  </si>
  <si>
    <t>TDS</t>
  </si>
  <si>
    <t>Travelling Allowance</t>
  </si>
  <si>
    <t xml:space="preserve">Out of Station </t>
  </si>
  <si>
    <t>Part -B</t>
  </si>
  <si>
    <t>80C - 80GGC</t>
  </si>
  <si>
    <t>Part -C</t>
  </si>
  <si>
    <t>80H - 80RRB</t>
  </si>
  <si>
    <t>Part- CA</t>
  </si>
  <si>
    <t>80TTA, 80TTB</t>
  </si>
  <si>
    <t>Part-D</t>
  </si>
  <si>
    <t>80U</t>
  </si>
  <si>
    <t xml:space="preserve">Sr Citizen: Only 234A will be levied </t>
  </si>
  <si>
    <t>Section 234A:  If Amount Exceeds Rs. 100000</t>
  </si>
  <si>
    <t>Total Tax, Surcharge &amp; Cess</t>
  </si>
  <si>
    <t>Interest</t>
  </si>
  <si>
    <t>Less TDS by the Employer, Bank</t>
  </si>
  <si>
    <t>Less Advance tax paid by 31-03-2022</t>
  </si>
  <si>
    <t xml:space="preserve">Month </t>
  </si>
  <si>
    <t>Interest u/s 234A</t>
  </si>
  <si>
    <t>Less Self tax paid on 28-05-22</t>
  </si>
  <si>
    <t>Oct</t>
  </si>
  <si>
    <t xml:space="preserve">Nov </t>
  </si>
  <si>
    <t xml:space="preserve">Dec </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</si>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</sst>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sz val="10"/>
      <name val="Arial"/>
      <family val="2"/>
    </font>
    <font>
      <b/>
      <sz val="8"/>
      <color rgb="FF2B0CE4"/>
      <name val="Arial"/>
      <family val="2"/>
    </font>
    <font>
      <sz val="11"/>
      <color theme="1"/>
      <name val="Arial"/>
      <family val="2"/>
    </font>
    <font>
      <sz val="10"/>
      <color rgb="FFC00000"/>
      <name val="Arial Narrow"/>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sz val="10"/>
      <color theme="1"/>
      <name val="Arial"/>
      <family val="2"/>
    </font>
    <font>
      <b/>
      <u/>
      <sz val="10"/>
      <color theme="1"/>
      <name val="Arial"/>
      <family val="2"/>
    </font>
    <font>
      <b/>
      <sz val="10"/>
      <color theme="9" tint="-0.249977111117893"/>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8"/>
      <color rgb="FF7030A0"/>
      <name val="Arial"/>
      <family val="2"/>
    </font>
    <font>
      <sz val="9"/>
      <color rgb="FF7030A0"/>
      <name val="Arial"/>
      <family val="2"/>
    </font>
    <font>
      <sz val="10"/>
      <color theme="9" tint="-0.499984740745262"/>
      <name val="Arial"/>
      <family val="2"/>
    </font>
    <font>
      <b/>
      <sz val="9"/>
      <color rgb="FFC00000"/>
      <name val="Arial"/>
      <family val="2"/>
    </font>
    <font>
      <sz val="9"/>
      <name val="Arial"/>
      <family val="2"/>
    </font>
    <font>
      <sz val="10"/>
      <color theme="7" tint="-0.249977111117893"/>
      <name val="Arial"/>
      <family val="2"/>
    </font>
    <font>
      <i/>
      <sz val="10"/>
      <color theme="7" tint="-0.249977111117893"/>
      <name val="Arial"/>
      <family val="2"/>
    </font>
    <font>
      <i/>
      <sz val="9"/>
      <color rgb="FFC00000"/>
      <name val="Arial"/>
      <family val="2"/>
    </font>
    <font>
      <u/>
      <sz val="9"/>
      <color theme="1"/>
      <name val="Arial"/>
      <family val="2"/>
    </font>
    <font>
      <sz val="9"/>
      <color theme="9" tint="-0.249977111117893"/>
      <name val="Arial"/>
      <family val="2"/>
    </font>
    <font>
      <sz val="10"/>
      <color theme="9" tint="-0.249977111117893"/>
      <name val="Arial"/>
      <family val="2"/>
    </font>
    <font>
      <sz val="8"/>
      <color rgb="FFC00000"/>
      <name val="Arial"/>
      <family val="2"/>
    </font>
    <font>
      <sz val="10"/>
      <color rgb="FFC00000"/>
      <name val="Arial"/>
      <family val="2"/>
    </font>
    <font>
      <sz val="8"/>
      <color theme="1"/>
      <name val="Arial Narrow"/>
      <family val="2"/>
    </font>
    <font>
      <sz val="8"/>
      <color rgb="FF0000FF"/>
      <name val="Arial"/>
      <family val="2"/>
    </font>
    <font>
      <b/>
      <sz val="10"/>
      <color rgb="FF0000FF"/>
      <name val="Arial"/>
      <family val="2"/>
    </font>
    <font>
      <u/>
      <sz val="10"/>
      <color theme="1"/>
      <name val="Arial"/>
      <family val="2"/>
    </font>
    <font>
      <i/>
      <u/>
      <sz val="10"/>
      <color theme="1"/>
      <name val="Arial"/>
      <family val="2"/>
    </font>
    <font>
      <sz val="10"/>
      <color theme="3" tint="-0.249977111117893"/>
      <name val="Arial"/>
      <family val="2"/>
    </font>
    <font>
      <sz val="9"/>
      <color rgb="FFFF0000"/>
      <name val="Arial"/>
      <family val="2"/>
    </font>
    <font>
      <b/>
      <sz val="9"/>
      <color rgb="FF0000FF"/>
      <name val="Arial"/>
      <family val="2"/>
    </font>
    <font>
      <sz val="11"/>
      <color rgb="FF515656"/>
      <name val="Arial"/>
      <family val="2"/>
    </font>
    <font>
      <i/>
      <sz val="8"/>
      <color theme="1"/>
      <name val="Arial"/>
      <family val="2"/>
    </font>
    <font>
      <b/>
      <sz val="10"/>
      <color rgb="FFC00000"/>
      <name val="Arial Narrow"/>
      <family val="2"/>
    </font>
    <font>
      <sz val="10"/>
      <color theme="1"/>
      <name val="Arial Narrow"/>
      <family val="2"/>
    </font>
    <font>
      <sz val="9"/>
      <color rgb="FF00B0F0"/>
      <name val="Arial"/>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8"/>
      <name val="Arial Narrow"/>
      <family val="2"/>
    </font>
    <font>
      <sz val="8"/>
      <color theme="5" tint="-0.249977111117893"/>
      <name val="Arial Narrow"/>
      <family val="2"/>
    </font>
    <font>
      <sz val="8"/>
      <color rgb="FF7030A0"/>
      <name val="Arial Narrow"/>
      <family val="2"/>
    </font>
    <font>
      <b/>
      <sz val="10"/>
      <color rgb="FF00B050"/>
      <name val="Arial"/>
      <family val="2"/>
    </font>
    <font>
      <b/>
      <sz val="9"/>
      <color rgb="FF00B050"/>
      <name val="Arial"/>
      <family val="2"/>
    </font>
    <font>
      <b/>
      <sz val="10"/>
      <color rgb="FFC00000"/>
      <name val="Arial"/>
      <family val="2"/>
    </font>
    <font>
      <b/>
      <sz val="9"/>
      <color theme="9" tint="-0.249977111117893"/>
      <name val="Arial"/>
      <family val="2"/>
    </font>
    <font>
      <b/>
      <sz val="10"/>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1">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C00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237">
    <xf numFmtId="0" fontId="0" fillId="0" borderId="0" xfId="0"/>
    <xf numFmtId="0" fontId="2" fillId="0" borderId="1" xfId="1" applyFont="1" applyBorder="1" applyAlignment="1">
      <alignment horizontal="center" shrinkToFit="1"/>
    </xf>
    <xf numFmtId="0" fontId="2" fillId="0" borderId="2" xfId="1" applyFont="1" applyBorder="1" applyAlignment="1">
      <alignment horizontal="center" shrinkToFit="1"/>
    </xf>
    <xf numFmtId="0" fontId="3" fillId="0" borderId="2" xfId="1" applyFont="1" applyBorder="1" applyAlignment="1">
      <alignment horizontal="center"/>
    </xf>
    <xf numFmtId="0" fontId="3" fillId="0" borderId="3" xfId="1" applyFont="1" applyBorder="1" applyAlignment="1">
      <alignment horizontal="center"/>
    </xf>
    <xf numFmtId="0" fontId="4" fillId="0" borderId="4" xfId="1" applyFont="1" applyBorder="1" applyAlignment="1">
      <alignment horizontal="center"/>
    </xf>
    <xf numFmtId="0" fontId="4" fillId="0" borderId="0" xfId="1" applyFont="1" applyAlignment="1">
      <alignment horizontal="center"/>
    </xf>
    <xf numFmtId="0" fontId="4" fillId="0" borderId="5" xfId="1" applyFont="1" applyBorder="1" applyAlignment="1">
      <alignment horizontal="center"/>
    </xf>
    <xf numFmtId="0" fontId="5" fillId="0" borderId="6" xfId="1" applyFont="1" applyBorder="1" applyAlignment="1">
      <alignment horizontal="center"/>
    </xf>
    <xf numFmtId="0" fontId="3" fillId="0" borderId="0" xfId="1" applyFont="1"/>
    <xf numFmtId="0" fontId="6" fillId="0" borderId="7" xfId="1" applyFont="1" applyBorder="1" applyAlignment="1">
      <alignment horizontal="center" shrinkToFit="1"/>
    </xf>
    <xf numFmtId="0" fontId="6" fillId="0" borderId="8" xfId="1" applyFont="1" applyBorder="1" applyAlignment="1">
      <alignment horizontal="center" shrinkToFit="1"/>
    </xf>
    <xf numFmtId="0" fontId="7" fillId="0" borderId="8" xfId="1" applyFont="1" applyBorder="1" applyAlignment="1">
      <alignment horizontal="center"/>
    </xf>
    <xf numFmtId="0" fontId="8" fillId="0" borderId="8" xfId="1" applyFont="1" applyBorder="1" applyAlignment="1">
      <alignment horizontal="center"/>
    </xf>
    <xf numFmtId="0" fontId="9" fillId="0" borderId="8" xfId="1" applyFont="1" applyBorder="1" applyAlignment="1">
      <alignment horizontal="center"/>
    </xf>
    <xf numFmtId="15" fontId="10" fillId="0" borderId="8" xfId="1" applyNumberFormat="1" applyFont="1" applyBorder="1" applyAlignment="1">
      <alignment horizontal="center"/>
    </xf>
    <xf numFmtId="1" fontId="11" fillId="2" borderId="9" xfId="1" applyNumberFormat="1" applyFont="1" applyFill="1" applyBorder="1" applyAlignment="1">
      <alignment horizontal="center" shrinkToFit="1"/>
    </xf>
    <xf numFmtId="0" fontId="12" fillId="0" borderId="0" xfId="1" applyFont="1" applyAlignment="1">
      <alignment horizontal="center"/>
    </xf>
    <xf numFmtId="0" fontId="12" fillId="0" borderId="0" xfId="1" applyFont="1"/>
    <xf numFmtId="15" fontId="5" fillId="0" borderId="10" xfId="1" applyNumberFormat="1" applyFont="1" applyBorder="1" applyAlignment="1">
      <alignment horizontal="center"/>
    </xf>
    <xf numFmtId="1" fontId="8" fillId="0" borderId="4" xfId="1" applyNumberFormat="1" applyFont="1" applyBorder="1" applyAlignment="1">
      <alignment shrinkToFit="1"/>
    </xf>
    <xf numFmtId="0" fontId="13" fillId="0" borderId="0" xfId="1" applyFont="1"/>
    <xf numFmtId="0" fontId="14" fillId="0" borderId="0" xfId="1" applyFont="1"/>
    <xf numFmtId="0" fontId="12" fillId="0" borderId="11" xfId="1" applyFont="1" applyBorder="1"/>
    <xf numFmtId="0" fontId="15" fillId="0" borderId="0" xfId="1" applyFont="1" applyAlignment="1">
      <alignment horizontal="center"/>
    </xf>
    <xf numFmtId="0" fontId="15" fillId="0" borderId="5" xfId="1" applyFont="1" applyBorder="1" applyAlignment="1">
      <alignment horizontal="center"/>
    </xf>
    <xf numFmtId="1" fontId="12" fillId="0" borderId="0" xfId="1" applyNumberFormat="1" applyFont="1"/>
    <xf numFmtId="0" fontId="10" fillId="0" borderId="10" xfId="1" applyFont="1" applyBorder="1" applyAlignment="1">
      <alignment horizontal="center"/>
    </xf>
    <xf numFmtId="0" fontId="8" fillId="0" borderId="4" xfId="1" applyFont="1" applyBorder="1" applyAlignment="1">
      <alignment shrinkToFit="1"/>
    </xf>
    <xf numFmtId="0" fontId="8" fillId="0" borderId="0" xfId="1" applyFont="1"/>
    <xf numFmtId="0" fontId="16" fillId="0" borderId="0" xfId="1" applyFont="1" applyAlignment="1">
      <alignment horizontal="left"/>
    </xf>
    <xf numFmtId="1" fontId="12" fillId="3" borderId="11" xfId="1" applyNumberFormat="1" applyFont="1" applyFill="1" applyBorder="1"/>
    <xf numFmtId="1" fontId="17" fillId="0" borderId="0" xfId="1" applyNumberFormat="1" applyFont="1"/>
    <xf numFmtId="1" fontId="17" fillId="0" borderId="5" xfId="1" applyNumberFormat="1" applyFont="1" applyBorder="1"/>
    <xf numFmtId="15" fontId="10" fillId="0" borderId="10" xfId="1" applyNumberFormat="1" applyFont="1" applyBorder="1" applyAlignment="1">
      <alignment horizontal="center"/>
    </xf>
    <xf numFmtId="0" fontId="8" fillId="0" borderId="10" xfId="1" applyFont="1" applyBorder="1" applyAlignment="1">
      <alignment horizontal="center"/>
    </xf>
    <xf numFmtId="1" fontId="12" fillId="3" borderId="12" xfId="1" applyNumberFormat="1" applyFont="1" applyFill="1" applyBorder="1"/>
    <xf numFmtId="0" fontId="12" fillId="0" borderId="0" xfId="1" applyFont="1" applyAlignment="1">
      <alignment horizontal="right"/>
    </xf>
    <xf numFmtId="17" fontId="16" fillId="0" borderId="13" xfId="1" applyNumberFormat="1" applyFont="1" applyBorder="1" applyAlignment="1">
      <alignment horizontal="center"/>
    </xf>
    <xf numFmtId="0" fontId="18" fillId="0" borderId="0" xfId="1" applyFont="1" applyAlignment="1">
      <alignment horizontal="right"/>
    </xf>
    <xf numFmtId="1" fontId="12" fillId="0" borderId="14" xfId="1" applyNumberFormat="1" applyFont="1" applyBorder="1"/>
    <xf numFmtId="0" fontId="19" fillId="4" borderId="6" xfId="1" applyFont="1" applyFill="1" applyBorder="1" applyAlignment="1">
      <alignment horizontal="center"/>
    </xf>
    <xf numFmtId="0" fontId="20" fillId="0" borderId="0" xfId="1" applyFont="1"/>
    <xf numFmtId="17" fontId="21" fillId="0" borderId="10" xfId="1" applyNumberFormat="1" applyFont="1" applyBorder="1" applyAlignment="1">
      <alignment horizontal="center"/>
    </xf>
    <xf numFmtId="1" fontId="12" fillId="0" borderId="11" xfId="1" applyNumberFormat="1" applyFont="1" applyBorder="1"/>
    <xf numFmtId="0" fontId="22" fillId="0" borderId="13" xfId="1" applyFont="1" applyBorder="1" applyAlignment="1">
      <alignment horizontal="center"/>
    </xf>
    <xf numFmtId="0" fontId="16" fillId="0" borderId="0" xfId="1" applyFont="1"/>
    <xf numFmtId="0" fontId="7" fillId="0" borderId="0" xfId="1" applyFont="1"/>
    <xf numFmtId="0" fontId="23" fillId="0" borderId="0" xfId="1" applyFont="1"/>
    <xf numFmtId="0" fontId="24" fillId="0" borderId="0" xfId="1" applyFont="1" applyAlignment="1">
      <alignment horizontal="center"/>
    </xf>
    <xf numFmtId="0" fontId="25" fillId="0" borderId="0" xfId="1" applyFont="1" applyAlignment="1">
      <alignment horizontal="left"/>
    </xf>
    <xf numFmtId="0" fontId="9" fillId="0" borderId="0" xfId="1" applyFont="1" applyAlignment="1">
      <alignment horizontal="center"/>
    </xf>
    <xf numFmtId="0" fontId="12" fillId="5" borderId="0" xfId="1" applyFont="1" applyFill="1" applyAlignment="1">
      <alignment horizontal="right"/>
    </xf>
    <xf numFmtId="1" fontId="17" fillId="0" borderId="15" xfId="1" applyNumberFormat="1" applyFont="1" applyBorder="1"/>
    <xf numFmtId="0" fontId="25" fillId="0" borderId="0" xfId="1" applyFont="1"/>
    <xf numFmtId="0" fontId="16" fillId="0" borderId="0" xfId="1" applyFont="1" applyAlignment="1">
      <alignment horizontal="center"/>
    </xf>
    <xf numFmtId="0" fontId="12" fillId="5" borderId="12" xfId="1" applyFont="1" applyFill="1" applyBorder="1" applyAlignment="1">
      <alignment horizontal="right"/>
    </xf>
    <xf numFmtId="1" fontId="12" fillId="0" borderId="0" xfId="1" applyNumberFormat="1" applyFont="1" applyAlignment="1">
      <alignment horizontal="right"/>
    </xf>
    <xf numFmtId="0" fontId="8" fillId="0" borderId="0" xfId="1" applyFont="1" applyAlignment="1">
      <alignment horizontal="center"/>
    </xf>
    <xf numFmtId="0" fontId="12" fillId="0" borderId="16" xfId="1" applyFont="1" applyBorder="1" applyAlignment="1">
      <alignment horizontal="right"/>
    </xf>
    <xf numFmtId="0" fontId="12" fillId="0" borderId="12" xfId="1" applyFont="1" applyBorder="1"/>
    <xf numFmtId="0" fontId="26" fillId="0" borderId="0" xfId="1" applyFont="1" applyAlignment="1">
      <alignment horizontal="right"/>
    </xf>
    <xf numFmtId="0" fontId="27" fillId="0" borderId="0" xfId="1" applyFont="1"/>
    <xf numFmtId="0" fontId="26" fillId="0" borderId="0" xfId="1" applyFont="1"/>
    <xf numFmtId="0" fontId="12" fillId="5" borderId="16" xfId="1" applyFont="1" applyFill="1" applyBorder="1"/>
    <xf numFmtId="0" fontId="28" fillId="0" borderId="0" xfId="1" applyFont="1" applyAlignment="1">
      <alignment horizontal="center"/>
    </xf>
    <xf numFmtId="0" fontId="12" fillId="6" borderId="0" xfId="1" applyFont="1" applyFill="1"/>
    <xf numFmtId="0" fontId="12" fillId="5" borderId="0" xfId="1" applyFont="1" applyFill="1"/>
    <xf numFmtId="0" fontId="7" fillId="0" borderId="5" xfId="1" applyFont="1" applyBorder="1" applyAlignment="1">
      <alignment horizontal="center"/>
    </xf>
    <xf numFmtId="0" fontId="25" fillId="4" borderId="0" xfId="1" applyFont="1" applyFill="1" applyAlignment="1">
      <alignment horizontal="center"/>
    </xf>
    <xf numFmtId="0" fontId="29" fillId="0" borderId="0" xfId="1" applyFont="1"/>
    <xf numFmtId="0" fontId="12" fillId="0" borderId="0" xfId="1" applyFont="1" applyAlignment="1">
      <alignment horizontal="left" indent="1"/>
    </xf>
    <xf numFmtId="9" fontId="8" fillId="0" borderId="0" xfId="1" applyNumberFormat="1" applyFont="1" applyAlignment="1">
      <alignment horizontal="center"/>
    </xf>
    <xf numFmtId="0" fontId="30" fillId="0" borderId="0" xfId="1" applyFont="1"/>
    <xf numFmtId="0" fontId="31" fillId="4" borderId="0" xfId="1" applyFont="1" applyFill="1"/>
    <xf numFmtId="0" fontId="32" fillId="0" borderId="0" xfId="1" applyFont="1" applyAlignment="1">
      <alignment horizontal="center"/>
    </xf>
    <xf numFmtId="0" fontId="12" fillId="0" borderId="0" xfId="1" applyFont="1" applyAlignment="1">
      <alignment horizontal="left" indent="1"/>
    </xf>
    <xf numFmtId="0" fontId="12" fillId="0" borderId="16" xfId="1" applyFont="1" applyBorder="1"/>
    <xf numFmtId="0" fontId="12" fillId="7" borderId="0" xfId="1" applyFont="1" applyFill="1"/>
    <xf numFmtId="1" fontId="5" fillId="0" borderId="0" xfId="1" applyNumberFormat="1" applyFont="1"/>
    <xf numFmtId="0" fontId="33" fillId="0" borderId="0" xfId="1" applyFont="1"/>
    <xf numFmtId="0" fontId="34" fillId="0" borderId="0" xfId="1" applyFont="1" applyAlignment="1">
      <alignment horizontal="center"/>
    </xf>
    <xf numFmtId="1" fontId="12" fillId="5" borderId="0" xfId="1" applyNumberFormat="1" applyFont="1" applyFill="1"/>
    <xf numFmtId="1" fontId="12" fillId="5" borderId="12" xfId="1" applyNumberFormat="1" applyFont="1" applyFill="1" applyBorder="1"/>
    <xf numFmtId="0" fontId="35" fillId="0" borderId="0" xfId="1" applyFont="1"/>
    <xf numFmtId="1" fontId="17" fillId="0" borderId="17" xfId="1" applyNumberFormat="1" applyFont="1" applyBorder="1"/>
    <xf numFmtId="1" fontId="36" fillId="0" borderId="18" xfId="1" applyNumberFormat="1" applyFont="1" applyBorder="1"/>
    <xf numFmtId="1" fontId="36" fillId="0" borderId="5" xfId="1" applyNumberFormat="1" applyFont="1" applyBorder="1"/>
    <xf numFmtId="0" fontId="37" fillId="0" borderId="0" xfId="1" applyFont="1"/>
    <xf numFmtId="0" fontId="38" fillId="0" borderId="0" xfId="1" applyFont="1"/>
    <xf numFmtId="0" fontId="39" fillId="0" borderId="0" xfId="1" applyFont="1"/>
    <xf numFmtId="0" fontId="40" fillId="0" borderId="0" xfId="1" applyFont="1" applyAlignment="1">
      <alignment horizontal="center"/>
    </xf>
    <xf numFmtId="0" fontId="17" fillId="0" borderId="0" xfId="1" applyFont="1"/>
    <xf numFmtId="0" fontId="5" fillId="0" borderId="0" xfId="1" applyFont="1"/>
    <xf numFmtId="0" fontId="10" fillId="0" borderId="0" xfId="1" applyFont="1"/>
    <xf numFmtId="0" fontId="41" fillId="0" borderId="0" xfId="1" applyFont="1" applyAlignment="1">
      <alignment horizontal="center"/>
    </xf>
    <xf numFmtId="0" fontId="12" fillId="5" borderId="12" xfId="1" applyFont="1" applyFill="1" applyBorder="1"/>
    <xf numFmtId="0" fontId="42" fillId="0" borderId="0" xfId="1" applyFont="1"/>
    <xf numFmtId="0" fontId="17" fillId="0" borderId="0" xfId="1" applyFont="1" applyAlignment="1">
      <alignment vertical="center"/>
    </xf>
    <xf numFmtId="1" fontId="34" fillId="0" borderId="0" xfId="1" applyNumberFormat="1" applyFont="1" applyAlignment="1">
      <alignment horizontal="left"/>
    </xf>
    <xf numFmtId="0" fontId="34" fillId="0" borderId="0" xfId="1" applyFont="1" applyAlignment="1">
      <alignment horizontal="left"/>
    </xf>
    <xf numFmtId="0" fontId="8" fillId="0" borderId="0" xfId="1" applyFont="1" applyAlignment="1">
      <alignment horizontal="right"/>
    </xf>
    <xf numFmtId="1" fontId="17" fillId="4" borderId="19" xfId="1" applyNumberFormat="1" applyFont="1" applyFill="1" applyBorder="1"/>
    <xf numFmtId="1" fontId="17" fillId="4" borderId="20" xfId="1" applyNumberFormat="1" applyFont="1" applyFill="1" applyBorder="1"/>
    <xf numFmtId="0" fontId="7" fillId="0" borderId="0" xfId="1" applyFont="1" applyAlignment="1">
      <alignment horizontal="right"/>
    </xf>
    <xf numFmtId="0" fontId="7" fillId="0" borderId="0" xfId="1" applyFont="1" applyAlignment="1">
      <alignment horizontal="center"/>
    </xf>
    <xf numFmtId="0" fontId="16" fillId="0" borderId="15" xfId="1" applyFont="1" applyBorder="1"/>
    <xf numFmtId="0" fontId="16" fillId="0" borderId="5" xfId="1" applyFont="1" applyBorder="1"/>
    <xf numFmtId="9" fontId="12" fillId="0" borderId="0" xfId="1" applyNumberFormat="1" applyFont="1" applyAlignment="1">
      <alignment horizontal="center"/>
    </xf>
    <xf numFmtId="0" fontId="8" fillId="0" borderId="0" xfId="1" applyFont="1" applyAlignment="1">
      <alignment shrinkToFit="1"/>
    </xf>
    <xf numFmtId="0" fontId="43" fillId="0" borderId="0" xfId="1" applyFont="1" applyAlignment="1">
      <alignment horizontal="right"/>
    </xf>
    <xf numFmtId="9" fontId="16" fillId="0" borderId="0" xfId="1" applyNumberFormat="1" applyFont="1" applyAlignment="1">
      <alignment horizontal="center"/>
    </xf>
    <xf numFmtId="0" fontId="12" fillId="0" borderId="15" xfId="1" applyFont="1" applyBorder="1"/>
    <xf numFmtId="0" fontId="12" fillId="0" borderId="5" xfId="1" applyFont="1" applyBorder="1"/>
    <xf numFmtId="1" fontId="17" fillId="0" borderId="15" xfId="1" applyNumberFormat="1" applyFont="1" applyBorder="1" applyAlignment="1">
      <alignment horizontal="right"/>
    </xf>
    <xf numFmtId="1" fontId="17" fillId="0" borderId="5" xfId="1" applyNumberFormat="1" applyFont="1" applyBorder="1" applyAlignment="1">
      <alignment horizontal="right"/>
    </xf>
    <xf numFmtId="0" fontId="17" fillId="8" borderId="21" xfId="1" applyFont="1" applyFill="1" applyBorder="1"/>
    <xf numFmtId="0" fontId="12" fillId="0" borderId="12" xfId="1" applyFont="1" applyBorder="1" applyAlignment="1">
      <alignment horizontal="right"/>
    </xf>
    <xf numFmtId="1" fontId="12" fillId="0" borderId="15" xfId="1" applyNumberFormat="1" applyFont="1" applyBorder="1" applyAlignment="1">
      <alignment horizontal="right"/>
    </xf>
    <xf numFmtId="1" fontId="12" fillId="0" borderId="5" xfId="1" applyNumberFormat="1" applyFont="1" applyBorder="1" applyAlignment="1">
      <alignment horizontal="right"/>
    </xf>
    <xf numFmtId="9" fontId="9" fillId="0" borderId="0" xfId="1" applyNumberFormat="1" applyFont="1" applyAlignment="1">
      <alignment horizontal="center"/>
    </xf>
    <xf numFmtId="1" fontId="12" fillId="0" borderId="22" xfId="1" applyNumberFormat="1" applyFont="1" applyBorder="1" applyAlignment="1">
      <alignment horizontal="right"/>
    </xf>
    <xf numFmtId="1" fontId="12" fillId="0" borderId="17" xfId="1" applyNumberFormat="1" applyFont="1" applyBorder="1" applyAlignment="1">
      <alignment horizontal="right"/>
    </xf>
    <xf numFmtId="0" fontId="12" fillId="9" borderId="0" xfId="1" applyFont="1" applyFill="1" applyAlignment="1">
      <alignment horizontal="left"/>
    </xf>
    <xf numFmtId="0" fontId="12" fillId="9" borderId="0" xfId="1" applyFont="1" applyFill="1"/>
    <xf numFmtId="0" fontId="16" fillId="9" borderId="0" xfId="1" applyFont="1" applyFill="1" applyAlignment="1">
      <alignment horizontal="center"/>
    </xf>
    <xf numFmtId="1" fontId="16" fillId="9" borderId="0" xfId="1" applyNumberFormat="1" applyFont="1" applyFill="1" applyAlignment="1">
      <alignment horizontal="left" indent="1"/>
    </xf>
    <xf numFmtId="1" fontId="12" fillId="9" borderId="0" xfId="1" applyNumberFormat="1" applyFont="1" applyFill="1"/>
    <xf numFmtId="0" fontId="44" fillId="0" borderId="0" xfId="1" applyFont="1" applyAlignment="1">
      <alignment horizontal="left"/>
    </xf>
    <xf numFmtId="0" fontId="35" fillId="0" borderId="0" xfId="1" applyFont="1" applyAlignment="1">
      <alignment horizontal="right"/>
    </xf>
    <xf numFmtId="1" fontId="12" fillId="0" borderId="22" xfId="1" applyNumberFormat="1" applyFont="1" applyBorder="1"/>
    <xf numFmtId="1" fontId="12" fillId="0" borderId="17" xfId="1" applyNumberFormat="1" applyFont="1" applyBorder="1"/>
    <xf numFmtId="1" fontId="5" fillId="9" borderId="0" xfId="1" applyNumberFormat="1" applyFont="1" applyFill="1" applyAlignment="1">
      <alignment horizontal="center"/>
    </xf>
    <xf numFmtId="15" fontId="5" fillId="0" borderId="0" xfId="1" applyNumberFormat="1" applyFont="1" applyAlignment="1">
      <alignment horizontal="center"/>
    </xf>
    <xf numFmtId="0" fontId="45" fillId="0" borderId="0" xfId="1" applyFont="1" applyAlignment="1">
      <alignment horizontal="left" shrinkToFit="1"/>
    </xf>
    <xf numFmtId="0" fontId="45" fillId="0" borderId="0" xfId="1" applyFont="1" applyAlignment="1">
      <alignment horizontal="left" shrinkToFit="1"/>
    </xf>
    <xf numFmtId="0" fontId="36" fillId="7" borderId="0" xfId="1" applyFont="1" applyFill="1"/>
    <xf numFmtId="1" fontId="46" fillId="0" borderId="0" xfId="1" applyNumberFormat="1" applyFont="1" applyAlignment="1">
      <alignment horizontal="center"/>
    </xf>
    <xf numFmtId="0" fontId="47" fillId="0" borderId="0" xfId="1" applyFont="1" applyAlignment="1">
      <alignment horizontal="left" shrinkToFit="1"/>
    </xf>
    <xf numFmtId="1" fontId="12" fillId="7" borderId="0" xfId="1" applyNumberFormat="1" applyFont="1" applyFill="1"/>
    <xf numFmtId="0" fontId="16" fillId="7" borderId="0" xfId="1" applyFont="1" applyFill="1" applyAlignment="1">
      <alignment horizontal="left"/>
    </xf>
    <xf numFmtId="0" fontId="12" fillId="7" borderId="16" xfId="1" applyFont="1" applyFill="1" applyBorder="1"/>
    <xf numFmtId="1" fontId="8" fillId="0" borderId="23" xfId="1" applyNumberFormat="1" applyFont="1" applyBorder="1" applyAlignment="1">
      <alignment shrinkToFit="1"/>
    </xf>
    <xf numFmtId="0" fontId="17" fillId="0" borderId="24" xfId="1" applyFont="1" applyBorder="1"/>
    <xf numFmtId="0" fontId="12" fillId="0" borderId="24" xfId="1" applyFont="1" applyBorder="1"/>
    <xf numFmtId="0" fontId="48" fillId="0" borderId="24" xfId="1" applyFont="1" applyBorder="1"/>
    <xf numFmtId="0" fontId="34" fillId="0" borderId="24" xfId="1" applyFont="1" applyBorder="1" applyAlignment="1">
      <alignment horizontal="left"/>
    </xf>
    <xf numFmtId="0" fontId="12" fillId="0" borderId="24" xfId="1" applyFont="1" applyBorder="1" applyAlignment="1">
      <alignment horizontal="center"/>
    </xf>
    <xf numFmtId="1" fontId="17" fillId="4" borderId="25" xfId="1" applyNumberFormat="1" applyFont="1" applyFill="1" applyBorder="1"/>
    <xf numFmtId="1" fontId="17" fillId="4" borderId="26" xfId="1" applyNumberFormat="1" applyFont="1" applyFill="1" applyBorder="1"/>
    <xf numFmtId="1" fontId="17" fillId="7" borderId="0" xfId="1" applyNumberFormat="1" applyFont="1" applyFill="1"/>
    <xf numFmtId="0" fontId="49" fillId="0" borderId="1" xfId="1" applyFont="1" applyBorder="1" applyAlignment="1">
      <alignment horizontal="center"/>
    </xf>
    <xf numFmtId="0" fontId="49" fillId="0" borderId="2" xfId="1" applyFont="1" applyBorder="1" applyAlignment="1">
      <alignment horizontal="center"/>
    </xf>
    <xf numFmtId="0" fontId="49" fillId="0" borderId="3" xfId="1" applyFont="1" applyBorder="1" applyAlignment="1">
      <alignment horizontal="center"/>
    </xf>
    <xf numFmtId="0" fontId="16" fillId="7" borderId="0" xfId="1" applyFont="1" applyFill="1" applyAlignment="1">
      <alignment horizontal="left" indent="11"/>
    </xf>
    <xf numFmtId="14" fontId="50" fillId="0" borderId="7" xfId="1" applyNumberFormat="1" applyFont="1" applyBorder="1" applyAlignment="1">
      <alignment horizontal="center" shrinkToFit="1"/>
    </xf>
    <xf numFmtId="0" fontId="50" fillId="0" borderId="8" xfId="1" applyFont="1" applyBorder="1" applyAlignment="1">
      <alignment horizontal="center" shrinkToFit="1"/>
    </xf>
    <xf numFmtId="0" fontId="30" fillId="0" borderId="8" xfId="1" applyFont="1" applyBorder="1"/>
    <xf numFmtId="0" fontId="51" fillId="0" borderId="8" xfId="1" applyFont="1" applyBorder="1" applyAlignment="1">
      <alignment horizontal="center"/>
    </xf>
    <xf numFmtId="0" fontId="52" fillId="0" borderId="8" xfId="1" applyFont="1" applyBorder="1" applyAlignment="1">
      <alignment horizontal="center"/>
    </xf>
    <xf numFmtId="0" fontId="53" fillId="0" borderId="8" xfId="1" applyFont="1" applyBorder="1" applyAlignment="1">
      <alignment horizontal="center"/>
    </xf>
    <xf numFmtId="0" fontId="53" fillId="0" borderId="9" xfId="1" applyFont="1" applyBorder="1" applyAlignment="1">
      <alignment horizontal="center"/>
    </xf>
    <xf numFmtId="9" fontId="12" fillId="7" borderId="0" xfId="1" applyNumberFormat="1" applyFont="1" applyFill="1" applyAlignment="1">
      <alignment horizontal="center"/>
    </xf>
    <xf numFmtId="0" fontId="50" fillId="0" borderId="0" xfId="1" applyFont="1" applyAlignment="1">
      <alignment shrinkToFit="1"/>
    </xf>
    <xf numFmtId="0" fontId="50" fillId="0" borderId="0" xfId="1" applyFont="1"/>
    <xf numFmtId="0" fontId="50" fillId="0" borderId="0" xfId="1" applyFont="1" applyAlignment="1">
      <alignment horizontal="left" indent="1"/>
    </xf>
    <xf numFmtId="0" fontId="17" fillId="7" borderId="21" xfId="1" applyFont="1" applyFill="1" applyBorder="1"/>
    <xf numFmtId="0" fontId="35" fillId="0" borderId="0" xfId="1" applyFont="1" applyAlignment="1">
      <alignment shrinkToFit="1"/>
    </xf>
    <xf numFmtId="0" fontId="9" fillId="0" borderId="0" xfId="1" applyFont="1"/>
    <xf numFmtId="0" fontId="35" fillId="0" borderId="0" xfId="1" applyFont="1" applyAlignment="1">
      <alignment horizontal="left" indent="1"/>
    </xf>
    <xf numFmtId="0" fontId="25" fillId="0" borderId="0" xfId="1" applyFont="1" applyAlignment="1">
      <alignment horizontal="center"/>
    </xf>
    <xf numFmtId="0" fontId="54" fillId="0" borderId="0" xfId="1" applyFont="1" applyAlignment="1">
      <alignment horizontal="center"/>
    </xf>
    <xf numFmtId="1" fontId="25" fillId="0" borderId="0" xfId="1" applyNumberFormat="1" applyFont="1" applyAlignment="1">
      <alignment horizontal="left"/>
    </xf>
    <xf numFmtId="0" fontId="1" fillId="0" borderId="0" xfId="1" applyAlignment="1">
      <alignment horizontal="center"/>
    </xf>
    <xf numFmtId="1" fontId="25" fillId="0" borderId="0" xfId="1" applyNumberFormat="1" applyFont="1" applyAlignment="1">
      <alignment horizontal="center"/>
    </xf>
    <xf numFmtId="0" fontId="55" fillId="0" borderId="0" xfId="1" applyFont="1" applyAlignment="1">
      <alignment horizontal="center"/>
    </xf>
    <xf numFmtId="0" fontId="56" fillId="0" borderId="0" xfId="1" applyFont="1"/>
    <xf numFmtId="0" fontId="57" fillId="0" borderId="0" xfId="1" applyFont="1"/>
    <xf numFmtId="14" fontId="1" fillId="0" borderId="0" xfId="1" applyNumberFormat="1" applyAlignment="1">
      <alignment horizontal="center"/>
    </xf>
    <xf numFmtId="2" fontId="58" fillId="0" borderId="0" xfId="1" applyNumberFormat="1" applyFont="1" applyAlignment="1">
      <alignment horizontal="center"/>
    </xf>
    <xf numFmtId="0" fontId="1" fillId="0" borderId="0" xfId="1"/>
    <xf numFmtId="1" fontId="1" fillId="0" borderId="0" xfId="1" applyNumberFormat="1"/>
    <xf numFmtId="0" fontId="25" fillId="0" borderId="0" xfId="1" applyFont="1" applyAlignment="1">
      <alignment horizontal="left" indent="1"/>
    </xf>
    <xf numFmtId="17" fontId="1" fillId="0" borderId="0" xfId="1" applyNumberFormat="1" applyAlignment="1">
      <alignment horizontal="center"/>
    </xf>
    <xf numFmtId="1" fontId="1" fillId="0" borderId="0" xfId="1" applyNumberFormat="1" applyAlignment="1">
      <alignment horizontal="center"/>
    </xf>
    <xf numFmtId="1" fontId="1" fillId="0" borderId="0" xfId="1" applyNumberFormat="1" applyAlignment="1">
      <alignment horizontal="right"/>
    </xf>
    <xf numFmtId="2" fontId="59" fillId="0" borderId="0" xfId="1" applyNumberFormat="1" applyFont="1" applyAlignment="1">
      <alignment horizontal="center"/>
    </xf>
    <xf numFmtId="0" fontId="59" fillId="0" borderId="0" xfId="1" applyFont="1" applyAlignment="1">
      <alignment horizontal="center"/>
    </xf>
    <xf numFmtId="0" fontId="59" fillId="0" borderId="0" xfId="1" applyFont="1"/>
    <xf numFmtId="1" fontId="59" fillId="0" borderId="0" xfId="1" applyNumberFormat="1" applyFont="1" applyAlignment="1">
      <alignment horizontal="center"/>
    </xf>
    <xf numFmtId="1" fontId="1" fillId="0" borderId="21" xfId="1" applyNumberFormat="1" applyBorder="1"/>
    <xf numFmtId="17" fontId="1" fillId="0" borderId="0" xfId="1" applyNumberFormat="1"/>
    <xf numFmtId="1" fontId="58" fillId="4" borderId="21" xfId="1" applyNumberFormat="1" applyFont="1" applyFill="1" applyBorder="1" applyAlignment="1">
      <alignment horizontal="center"/>
    </xf>
    <xf numFmtId="0" fontId="8" fillId="10" borderId="0" xfId="1" applyFont="1" applyFill="1" applyAlignment="1">
      <alignment shrinkToFit="1"/>
    </xf>
    <xf numFmtId="0" fontId="12" fillId="10" borderId="0" xfId="1" applyFont="1" applyFill="1"/>
    <xf numFmtId="0" fontId="60" fillId="0" borderId="1" xfId="1" applyFont="1" applyBorder="1"/>
    <xf numFmtId="0" fontId="16" fillId="0" borderId="2" xfId="1" applyFont="1" applyBorder="1"/>
    <xf numFmtId="0" fontId="61" fillId="0" borderId="2" xfId="1" applyFont="1" applyBorder="1" applyAlignment="1">
      <alignment horizontal="center"/>
    </xf>
    <xf numFmtId="0" fontId="61" fillId="0" borderId="3" xfId="1" applyFont="1" applyBorder="1" applyAlignment="1">
      <alignment horizontal="center"/>
    </xf>
    <xf numFmtId="0" fontId="62" fillId="0" borderId="0" xfId="1" applyFont="1"/>
    <xf numFmtId="0" fontId="9" fillId="0" borderId="4" xfId="1" applyFont="1" applyBorder="1"/>
    <xf numFmtId="0" fontId="36" fillId="0" borderId="0" xfId="1" applyFont="1"/>
    <xf numFmtId="0" fontId="63" fillId="0" borderId="4" xfId="1" applyFont="1" applyBorder="1" applyAlignment="1">
      <alignment horizontal="center" vertical="center"/>
    </xf>
    <xf numFmtId="0" fontId="65" fillId="0" borderId="0" xfId="1" applyFont="1" applyAlignment="1">
      <alignment horizontal="left" vertical="top" wrapText="1"/>
    </xf>
    <xf numFmtId="0" fontId="65" fillId="0" borderId="5" xfId="1" applyFont="1" applyBorder="1" applyAlignment="1">
      <alignment horizontal="left" vertical="top" wrapText="1"/>
    </xf>
    <xf numFmtId="0" fontId="18" fillId="0" borderId="0" xfId="1" applyFont="1" applyAlignment="1">
      <alignment horizontal="left" vertical="center"/>
    </xf>
    <xf numFmtId="0" fontId="16" fillId="0" borderId="4" xfId="1" applyFont="1" applyBorder="1" applyAlignment="1">
      <alignment shrinkToFit="1"/>
    </xf>
    <xf numFmtId="0" fontId="66" fillId="0" borderId="0" xfId="1" applyFont="1" applyAlignment="1">
      <alignment horizontal="left" vertical="top" wrapText="1"/>
    </xf>
    <xf numFmtId="0" fontId="66" fillId="0" borderId="5" xfId="1" applyFont="1" applyBorder="1" applyAlignment="1">
      <alignment horizontal="left" vertical="top" wrapText="1"/>
    </xf>
    <xf numFmtId="0" fontId="16" fillId="0" borderId="7" xfId="1" applyFont="1" applyBorder="1" applyAlignment="1">
      <alignment shrinkToFit="1"/>
    </xf>
    <xf numFmtId="0" fontId="65" fillId="0" borderId="8" xfId="1" applyFont="1" applyBorder="1" applyAlignment="1">
      <alignment horizontal="left" vertical="top" wrapText="1"/>
    </xf>
    <xf numFmtId="0" fontId="16" fillId="0" borderId="9" xfId="1" applyFont="1" applyBorder="1"/>
    <xf numFmtId="0" fontId="16" fillId="0" borderId="0" xfId="1" applyFont="1" applyAlignment="1">
      <alignment shrinkToFit="1"/>
    </xf>
    <xf numFmtId="0" fontId="65" fillId="0" borderId="0" xfId="1" applyFont="1" applyAlignment="1">
      <alignment horizontal="left" vertical="top" wrapText="1"/>
    </xf>
    <xf numFmtId="0" fontId="65" fillId="0" borderId="2" xfId="1" applyFont="1" applyBorder="1" applyAlignment="1">
      <alignment horizontal="left" vertical="top" wrapText="1"/>
    </xf>
    <xf numFmtId="0" fontId="68" fillId="0" borderId="2" xfId="1" applyFont="1" applyBorder="1" applyAlignment="1">
      <alignment horizontal="center"/>
    </xf>
    <xf numFmtId="0" fontId="68" fillId="0" borderId="3" xfId="1" applyFont="1" applyBorder="1" applyAlignment="1">
      <alignment horizontal="center"/>
    </xf>
    <xf numFmtId="0" fontId="69" fillId="0" borderId="0" xfId="1" applyFont="1"/>
    <xf numFmtId="0" fontId="8" fillId="0" borderId="7" xfId="1" applyFont="1" applyBorder="1" applyAlignment="1">
      <alignment shrinkToFit="1"/>
    </xf>
    <xf numFmtId="0" fontId="16" fillId="0" borderId="8" xfId="1" applyFont="1" applyBorder="1"/>
    <xf numFmtId="0" fontId="12" fillId="0" borderId="8" xfId="1" applyFont="1" applyBorder="1"/>
    <xf numFmtId="0" fontId="12" fillId="0" borderId="9" xfId="1" applyFont="1" applyBorder="1"/>
    <xf numFmtId="0" fontId="61" fillId="0" borderId="1" xfId="1" applyFont="1" applyBorder="1"/>
    <xf numFmtId="0" fontId="25" fillId="0" borderId="2" xfId="1" applyFont="1" applyBorder="1" applyAlignment="1">
      <alignment horizontal="center"/>
    </xf>
    <xf numFmtId="0" fontId="1" fillId="0" borderId="2" xfId="1" applyBorder="1" applyAlignment="1">
      <alignment horizontal="center"/>
    </xf>
    <xf numFmtId="0" fontId="41" fillId="0" borderId="2" xfId="1" applyFont="1" applyBorder="1"/>
    <xf numFmtId="0" fontId="12" fillId="0" borderId="2" xfId="1" applyFont="1" applyBorder="1"/>
    <xf numFmtId="0" fontId="12" fillId="0" borderId="3" xfId="1" applyFont="1" applyBorder="1"/>
    <xf numFmtId="0" fontId="12" fillId="0" borderId="4" xfId="1" applyFont="1" applyBorder="1" applyAlignment="1">
      <alignment horizontal="left" indent="1"/>
    </xf>
    <xf numFmtId="0" fontId="1" fillId="0" borderId="0" xfId="1" applyAlignment="1">
      <alignment horizontal="right"/>
    </xf>
    <xf numFmtId="0" fontId="61" fillId="0" borderId="4" xfId="1" applyFont="1" applyBorder="1"/>
    <xf numFmtId="0" fontId="7" fillId="0" borderId="0" xfId="1" applyFont="1" applyAlignment="1">
      <alignment horizontal="left"/>
    </xf>
    <xf numFmtId="0" fontId="1" fillId="0" borderId="0" xfId="1" applyAlignment="1">
      <alignment horizontal="left" indent="1"/>
    </xf>
    <xf numFmtId="0" fontId="61" fillId="0" borderId="7" xfId="1" applyFont="1" applyBorder="1"/>
    <xf numFmtId="0" fontId="70" fillId="0" borderId="8" xfId="1" applyFont="1" applyBorder="1"/>
    <xf numFmtId="0" fontId="1" fillId="0" borderId="8" xfId="1" applyBorder="1" applyAlignment="1">
      <alignment horizontal="right"/>
    </xf>
    <xf numFmtId="0" fontId="12" fillId="0" borderId="0" xfId="1" applyFont="1" applyAlignment="1">
      <alignment horizontal="left"/>
    </xf>
  </cellXfs>
  <cellStyles count="2">
    <cellStyle name="Normal" xfId="0" builtinId="0"/>
    <cellStyle name="Normal 2 2" xfId="1" xr:uid="{8D46B0E6-D1E5-475B-A97E-D5192F604BB3}"/>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9470E-A9D2-476C-B9C7-71632E28E2B7}">
  <sheetPr>
    <pageSetUpPr fitToPage="1"/>
  </sheetPr>
  <dimension ref="A1:O126"/>
  <sheetViews>
    <sheetView showZeros="0" tabSelected="1" topLeftCell="A38" zoomScale="120" workbookViewId="0">
      <selection activeCell="O59" sqref="O59"/>
    </sheetView>
  </sheetViews>
  <sheetFormatPr defaultColWidth="9.109375" defaultRowHeight="15" customHeight="1" x14ac:dyDescent="0.25"/>
  <cols>
    <col min="1" max="1" width="4" style="109" customWidth="1"/>
    <col min="2" max="2" width="9.6640625" style="18" customWidth="1"/>
    <col min="3" max="3" width="10.6640625" style="18" customWidth="1"/>
    <col min="4" max="4" width="12.6640625" style="18" customWidth="1"/>
    <col min="5" max="5" width="15.88671875" style="18" customWidth="1"/>
    <col min="6" max="6" width="10.44140625" style="18" customWidth="1"/>
    <col min="7" max="7" width="10.6640625" style="18" customWidth="1"/>
    <col min="8" max="8" width="12.6640625" style="18" customWidth="1"/>
    <col min="9" max="9" width="3.44140625" style="18" customWidth="1"/>
    <col min="10" max="10" width="5.109375" style="18" customWidth="1"/>
    <col min="11" max="11" width="29.88671875" style="18" customWidth="1"/>
    <col min="12" max="13" width="9.33203125" style="18" customWidth="1"/>
    <col min="14" max="14" width="10.6640625"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c r="N1" s="8" t="s">
        <v>3</v>
      </c>
    </row>
    <row r="2" spans="1:14" ht="15" customHeight="1" thickBot="1" x14ac:dyDescent="0.3">
      <c r="A2" s="10" t="s">
        <v>4</v>
      </c>
      <c r="B2" s="11"/>
      <c r="C2" s="11"/>
      <c r="D2" s="12" t="s">
        <v>5</v>
      </c>
      <c r="E2" s="13" t="s">
        <v>6</v>
      </c>
      <c r="F2" s="14" t="s">
        <v>7</v>
      </c>
      <c r="G2" s="14"/>
      <c r="H2" s="15">
        <v>20018</v>
      </c>
      <c r="I2" s="16" t="str">
        <f>IF(H2&lt;21642,"Sr",0)</f>
        <v>Sr</v>
      </c>
      <c r="J2" s="17"/>
      <c r="M2" s="17" t="s">
        <v>8</v>
      </c>
      <c r="N2" s="19">
        <v>44747</v>
      </c>
    </row>
    <row r="3" spans="1:14" ht="15" customHeight="1" x14ac:dyDescent="0.25">
      <c r="A3" s="20"/>
      <c r="B3" s="21" t="s">
        <v>9</v>
      </c>
      <c r="D3" s="22" t="s">
        <v>10</v>
      </c>
      <c r="G3" s="23"/>
      <c r="H3" s="24" t="s">
        <v>11</v>
      </c>
      <c r="I3" s="25"/>
      <c r="K3" s="26" t="s">
        <v>12</v>
      </c>
      <c r="L3" s="18">
        <v>1877000</v>
      </c>
      <c r="N3" s="27" t="s">
        <v>13</v>
      </c>
    </row>
    <row r="4" spans="1:14" ht="15" customHeight="1" x14ac:dyDescent="0.25">
      <c r="A4" s="28"/>
      <c r="B4" s="29" t="s">
        <v>14</v>
      </c>
      <c r="C4" s="30" t="s">
        <v>15</v>
      </c>
      <c r="G4" s="31">
        <f>+L3</f>
        <v>1877000</v>
      </c>
      <c r="H4" s="32"/>
      <c r="I4" s="33"/>
      <c r="N4" s="34">
        <v>44773</v>
      </c>
    </row>
    <row r="5" spans="1:14" ht="15" customHeight="1" x14ac:dyDescent="0.25">
      <c r="A5" s="28"/>
      <c r="B5" s="29" t="s">
        <v>16</v>
      </c>
      <c r="C5" s="30" t="s">
        <v>17</v>
      </c>
      <c r="G5" s="31">
        <f>+L9+L10</f>
        <v>0</v>
      </c>
      <c r="H5" s="32"/>
      <c r="I5" s="33"/>
      <c r="N5" s="35" t="s">
        <v>18</v>
      </c>
    </row>
    <row r="6" spans="1:14" ht="15" customHeight="1" thickBot="1" x14ac:dyDescent="0.3">
      <c r="A6" s="28"/>
      <c r="B6" s="29" t="s">
        <v>19</v>
      </c>
      <c r="C6" s="30" t="s">
        <v>20</v>
      </c>
      <c r="G6" s="36"/>
      <c r="H6" s="32"/>
      <c r="I6" s="33"/>
      <c r="M6" s="37"/>
      <c r="N6" s="38">
        <v>44835</v>
      </c>
    </row>
    <row r="7" spans="1:14" ht="15" customHeight="1" x14ac:dyDescent="0.25">
      <c r="A7" s="28"/>
      <c r="B7" s="21"/>
      <c r="C7" s="30"/>
      <c r="F7" s="39" t="s">
        <v>21</v>
      </c>
      <c r="G7" s="40">
        <f>G4+G5+G6</f>
        <v>1877000</v>
      </c>
      <c r="H7" s="32"/>
      <c r="I7" s="33"/>
      <c r="N7" s="41" t="s">
        <v>22</v>
      </c>
    </row>
    <row r="8" spans="1:14" ht="15" customHeight="1" x14ac:dyDescent="0.25">
      <c r="A8" s="28"/>
      <c r="B8" s="42" t="s">
        <v>23</v>
      </c>
      <c r="C8" s="30" t="s">
        <v>24</v>
      </c>
      <c r="G8" s="36">
        <f>M8+M9</f>
        <v>0</v>
      </c>
      <c r="H8" s="32"/>
      <c r="I8" s="33"/>
      <c r="N8" s="43" t="s">
        <v>25</v>
      </c>
    </row>
    <row r="9" spans="1:14" ht="15" customHeight="1" thickBot="1" x14ac:dyDescent="0.3">
      <c r="A9" s="28"/>
      <c r="B9" s="21"/>
      <c r="F9" s="39" t="s">
        <v>26</v>
      </c>
      <c r="G9" s="44">
        <f>G7-G8</f>
        <v>1877000</v>
      </c>
      <c r="H9" s="32"/>
      <c r="I9" s="33"/>
      <c r="N9" s="45">
        <v>5000</v>
      </c>
    </row>
    <row r="10" spans="1:14" ht="15" customHeight="1" x14ac:dyDescent="0.25">
      <c r="A10" s="28"/>
      <c r="B10" s="29" t="s">
        <v>27</v>
      </c>
      <c r="C10" s="46" t="s">
        <v>28</v>
      </c>
      <c r="G10" s="36">
        <v>50000</v>
      </c>
      <c r="H10" s="32">
        <f>G9-G10</f>
        <v>1827000</v>
      </c>
      <c r="I10" s="33"/>
      <c r="J10" s="17"/>
    </row>
    <row r="11" spans="1:14" ht="21" customHeight="1" x14ac:dyDescent="0.25">
      <c r="A11" s="28"/>
      <c r="B11" s="21" t="s">
        <v>29</v>
      </c>
      <c r="E11" s="47"/>
      <c r="G11" s="23"/>
      <c r="H11" s="32"/>
      <c r="I11" s="33"/>
      <c r="K11" s="18" t="s">
        <v>30</v>
      </c>
      <c r="L11" s="48"/>
    </row>
    <row r="12" spans="1:14" ht="15" customHeight="1" x14ac:dyDescent="0.25">
      <c r="A12" s="28"/>
      <c r="B12" s="49" t="s">
        <v>31</v>
      </c>
      <c r="C12" s="50" t="s">
        <v>32</v>
      </c>
      <c r="D12" s="30"/>
      <c r="E12" s="51" t="s">
        <v>33</v>
      </c>
      <c r="F12" s="17"/>
      <c r="G12" s="52" t="s">
        <v>34</v>
      </c>
      <c r="H12" s="53"/>
      <c r="I12" s="33"/>
      <c r="J12" s="17"/>
      <c r="K12" s="18" t="s">
        <v>35</v>
      </c>
    </row>
    <row r="13" spans="1:14" ht="15" customHeight="1" x14ac:dyDescent="0.25">
      <c r="A13" s="28"/>
      <c r="C13" s="54" t="s">
        <v>36</v>
      </c>
      <c r="D13" s="30"/>
      <c r="E13" s="55" t="s">
        <v>37</v>
      </c>
      <c r="F13" s="17"/>
      <c r="G13" s="56" t="s">
        <v>34</v>
      </c>
      <c r="H13" s="53"/>
      <c r="I13" s="33"/>
      <c r="J13" s="17"/>
      <c r="K13" s="18" t="s">
        <v>38</v>
      </c>
    </row>
    <row r="14" spans="1:14" ht="15" customHeight="1" x14ac:dyDescent="0.25">
      <c r="A14" s="28"/>
      <c r="C14" s="50"/>
      <c r="D14" s="30"/>
      <c r="F14" s="17"/>
      <c r="G14" s="57" t="s">
        <v>34</v>
      </c>
      <c r="H14" s="53"/>
      <c r="I14" s="33"/>
      <c r="K14" s="48" t="s">
        <v>39</v>
      </c>
      <c r="M14" s="48">
        <v>1000000</v>
      </c>
    </row>
    <row r="15" spans="1:14" ht="15" customHeight="1" x14ac:dyDescent="0.25">
      <c r="A15" s="28"/>
      <c r="B15" s="58" t="s">
        <v>40</v>
      </c>
      <c r="C15" s="46" t="s">
        <v>41</v>
      </c>
      <c r="D15" s="30"/>
      <c r="E15" s="46" t="s">
        <v>42</v>
      </c>
      <c r="F15" s="37" t="s">
        <v>34</v>
      </c>
      <c r="H15" s="53"/>
      <c r="I15" s="33"/>
      <c r="K15" s="48" t="s">
        <v>43</v>
      </c>
      <c r="M15" s="48">
        <v>80000</v>
      </c>
    </row>
    <row r="16" spans="1:14" ht="15" customHeight="1" x14ac:dyDescent="0.25">
      <c r="A16" s="28"/>
      <c r="B16" s="29"/>
      <c r="C16" s="46"/>
      <c r="E16" s="46" t="s">
        <v>44</v>
      </c>
      <c r="F16" s="59">
        <f>M16/2</f>
        <v>120000</v>
      </c>
      <c r="G16" s="60">
        <f>F16</f>
        <v>120000</v>
      </c>
      <c r="H16" s="53">
        <f>0-G16</f>
        <v>-120000</v>
      </c>
      <c r="I16" s="33"/>
      <c r="K16" s="48" t="s">
        <v>45</v>
      </c>
      <c r="M16" s="48">
        <v>240000</v>
      </c>
    </row>
    <row r="17" spans="1:14" ht="15" customHeight="1" x14ac:dyDescent="0.25">
      <c r="A17" s="28"/>
      <c r="B17" s="29"/>
      <c r="C17" s="29"/>
      <c r="D17" s="29"/>
      <c r="E17" s="29"/>
      <c r="F17" s="29"/>
      <c r="G17" s="29"/>
      <c r="H17" s="53"/>
      <c r="I17" s="33"/>
      <c r="K17" s="48" t="s">
        <v>46</v>
      </c>
      <c r="M17" s="48">
        <v>30000</v>
      </c>
    </row>
    <row r="18" spans="1:14" ht="15" customHeight="1" x14ac:dyDescent="0.25">
      <c r="A18" s="28"/>
      <c r="B18" s="49" t="s">
        <v>47</v>
      </c>
      <c r="C18" s="50" t="s">
        <v>48</v>
      </c>
      <c r="D18" s="30"/>
      <c r="E18" s="51" t="s">
        <v>49</v>
      </c>
      <c r="F18" s="17"/>
      <c r="G18" s="52">
        <f>+M14</f>
        <v>1000000</v>
      </c>
      <c r="H18" s="53"/>
      <c r="I18" s="33"/>
      <c r="K18" s="48" t="s">
        <v>50</v>
      </c>
      <c r="M18" s="48">
        <v>70000</v>
      </c>
    </row>
    <row r="19" spans="1:14" ht="15" customHeight="1" x14ac:dyDescent="0.25">
      <c r="A19" s="28"/>
      <c r="C19" s="54" t="s">
        <v>36</v>
      </c>
      <c r="D19" s="30"/>
      <c r="E19" s="55" t="s">
        <v>37</v>
      </c>
      <c r="F19" s="17"/>
      <c r="G19" s="56">
        <f>+M15/2</f>
        <v>40000</v>
      </c>
      <c r="H19" s="53"/>
      <c r="I19" s="33"/>
      <c r="J19" s="58"/>
      <c r="L19" s="48"/>
      <c r="M19" s="61"/>
    </row>
    <row r="20" spans="1:14" ht="15" customHeight="1" x14ac:dyDescent="0.25">
      <c r="A20" s="28"/>
      <c r="C20" s="50"/>
      <c r="D20" s="30"/>
      <c r="F20" s="17"/>
      <c r="G20" s="57">
        <f>G18-G19</f>
        <v>960000</v>
      </c>
      <c r="H20" s="53"/>
      <c r="I20" s="33"/>
      <c r="J20" s="29"/>
      <c r="K20" s="62"/>
      <c r="M20" s="61"/>
    </row>
    <row r="21" spans="1:14" ht="15" customHeight="1" x14ac:dyDescent="0.25">
      <c r="A21" s="28"/>
      <c r="B21" s="58" t="s">
        <v>40</v>
      </c>
      <c r="C21" s="46" t="s">
        <v>41</v>
      </c>
      <c r="D21" s="30"/>
      <c r="E21" s="46" t="s">
        <v>42</v>
      </c>
      <c r="F21" s="52">
        <f>G20*0.3</f>
        <v>288000</v>
      </c>
      <c r="H21" s="53"/>
      <c r="I21" s="33"/>
      <c r="J21" s="29"/>
      <c r="K21" s="63"/>
      <c r="M21" s="61"/>
    </row>
    <row r="22" spans="1:14" ht="15" customHeight="1" x14ac:dyDescent="0.25">
      <c r="A22" s="28"/>
      <c r="B22" s="29"/>
      <c r="C22" s="46"/>
      <c r="E22" s="46" t="s">
        <v>44</v>
      </c>
      <c r="F22" s="64">
        <f>+F16</f>
        <v>120000</v>
      </c>
      <c r="G22" s="60">
        <f>F21+F22</f>
        <v>408000</v>
      </c>
      <c r="H22" s="53">
        <f>G20-G22</f>
        <v>552000</v>
      </c>
      <c r="I22" s="33"/>
      <c r="J22" s="63" t="s">
        <v>51</v>
      </c>
      <c r="M22" s="61"/>
    </row>
    <row r="23" spans="1:14" ht="15" customHeight="1" x14ac:dyDescent="0.25">
      <c r="A23" s="28"/>
      <c r="B23" s="21" t="s">
        <v>52</v>
      </c>
      <c r="H23" s="53"/>
      <c r="I23" s="33"/>
      <c r="J23" s="65">
        <v>317</v>
      </c>
      <c r="K23" s="66" t="s">
        <v>53</v>
      </c>
      <c r="L23" s="66"/>
      <c r="M23" s="66">
        <v>3600000</v>
      </c>
    </row>
    <row r="24" spans="1:14" ht="15" customHeight="1" x14ac:dyDescent="0.25">
      <c r="A24" s="28"/>
      <c r="C24" s="46" t="s">
        <v>54</v>
      </c>
      <c r="G24" s="67"/>
      <c r="H24" s="53"/>
      <c r="I24" s="68"/>
      <c r="J24" s="65"/>
      <c r="K24" s="66" t="s">
        <v>55</v>
      </c>
      <c r="L24" s="66"/>
      <c r="M24" s="66">
        <v>80000</v>
      </c>
    </row>
    <row r="25" spans="1:14" ht="15" customHeight="1" x14ac:dyDescent="0.25">
      <c r="A25" s="28"/>
      <c r="B25" s="69" t="s">
        <v>56</v>
      </c>
      <c r="C25" s="70" t="s">
        <v>57</v>
      </c>
      <c r="H25" s="53"/>
      <c r="I25" s="68"/>
      <c r="J25" s="65">
        <v>105</v>
      </c>
      <c r="K25" s="66" t="s">
        <v>58</v>
      </c>
      <c r="L25" s="66"/>
      <c r="M25" s="66">
        <v>17600</v>
      </c>
    </row>
    <row r="26" spans="1:14" ht="15" customHeight="1" x14ac:dyDescent="0.25">
      <c r="A26" s="28"/>
      <c r="B26" s="29" t="s">
        <v>59</v>
      </c>
      <c r="C26" s="71" t="s">
        <v>60</v>
      </c>
      <c r="F26" s="18">
        <f>+M23</f>
        <v>3600000</v>
      </c>
      <c r="H26" s="53"/>
      <c r="I26" s="68"/>
      <c r="J26" s="46"/>
      <c r="K26" s="66" t="s">
        <v>61</v>
      </c>
      <c r="L26" s="66"/>
      <c r="M26" s="66">
        <v>700000</v>
      </c>
    </row>
    <row r="27" spans="1:14" ht="15" customHeight="1" x14ac:dyDescent="0.25">
      <c r="A27" s="28"/>
      <c r="B27" s="72">
        <v>0.1</v>
      </c>
      <c r="C27" s="71" t="s">
        <v>62</v>
      </c>
      <c r="E27" s="18">
        <f>+L25</f>
        <v>0</v>
      </c>
      <c r="F27" s="18">
        <f>+M24*-1</f>
        <v>-80000</v>
      </c>
      <c r="H27" s="53"/>
      <c r="I27" s="68"/>
      <c r="L27" s="73" t="s">
        <v>63</v>
      </c>
      <c r="M27" s="74">
        <f>G28*0.1</f>
        <v>350240</v>
      </c>
    </row>
    <row r="28" spans="1:14" ht="15" customHeight="1" x14ac:dyDescent="0.25">
      <c r="A28" s="28"/>
      <c r="B28" s="75"/>
      <c r="C28" s="76" t="s">
        <v>64</v>
      </c>
      <c r="D28" s="76"/>
      <c r="E28" s="76"/>
      <c r="F28" s="77">
        <f>+M25*-1</f>
        <v>-17600</v>
      </c>
      <c r="G28" s="18">
        <f>F26+F27+F28</f>
        <v>3502400</v>
      </c>
      <c r="H28" s="53"/>
      <c r="I28" s="68"/>
      <c r="K28" s="78" t="s">
        <v>65</v>
      </c>
      <c r="L28" s="78"/>
      <c r="M28" s="78">
        <f>ROUND(17600*317/105,0)</f>
        <v>53135</v>
      </c>
      <c r="N28" s="79"/>
    </row>
    <row r="29" spans="1:14" ht="15" customHeight="1" x14ac:dyDescent="0.25">
      <c r="A29" s="28"/>
      <c r="C29" s="80" t="s">
        <v>66</v>
      </c>
      <c r="G29" s="64">
        <f>+L28</f>
        <v>0</v>
      </c>
      <c r="H29" s="53">
        <f>G28-G29</f>
        <v>3502400</v>
      </c>
      <c r="I29" s="68"/>
      <c r="K29" s="78" t="s">
        <v>67</v>
      </c>
      <c r="L29" s="78"/>
      <c r="M29" s="78">
        <f>M23-M24-M28</f>
        <v>3466865</v>
      </c>
    </row>
    <row r="30" spans="1:14" ht="15" customHeight="1" x14ac:dyDescent="0.25">
      <c r="A30" s="28"/>
      <c r="B30" s="21" t="s">
        <v>68</v>
      </c>
      <c r="H30" s="53"/>
      <c r="I30" s="33"/>
      <c r="K30" s="78"/>
      <c r="L30" s="73" t="s">
        <v>69</v>
      </c>
      <c r="M30" s="74">
        <f>ROUND(M29*0.2,0)</f>
        <v>693373</v>
      </c>
    </row>
    <row r="31" spans="1:14" ht="15" customHeight="1" x14ac:dyDescent="0.25">
      <c r="A31" s="28"/>
      <c r="B31" s="81"/>
      <c r="C31" s="50" t="s">
        <v>70</v>
      </c>
      <c r="D31" s="29"/>
      <c r="E31" s="29"/>
      <c r="F31" s="46"/>
      <c r="G31" s="67">
        <f>+M32</f>
        <v>37910</v>
      </c>
      <c r="H31" s="53"/>
      <c r="I31" s="33"/>
    </row>
    <row r="32" spans="1:14" ht="15" customHeight="1" x14ac:dyDescent="0.25">
      <c r="A32" s="28"/>
      <c r="B32" s="81"/>
      <c r="C32" s="46" t="s">
        <v>71</v>
      </c>
      <c r="D32" s="29"/>
      <c r="E32" s="29"/>
      <c r="F32" s="46"/>
      <c r="G32" s="82">
        <f>+M34</f>
        <v>70000</v>
      </c>
      <c r="H32" s="53"/>
      <c r="I32" s="33"/>
      <c r="K32" s="18" t="s">
        <v>70</v>
      </c>
      <c r="M32" s="18">
        <v>37910</v>
      </c>
    </row>
    <row r="33" spans="1:13" ht="15" customHeight="1" x14ac:dyDescent="0.25">
      <c r="A33" s="28"/>
      <c r="B33" s="81"/>
      <c r="C33" s="18" t="s">
        <v>72</v>
      </c>
      <c r="G33" s="83"/>
      <c r="H33" s="53">
        <f>SUM(G31:G33)</f>
        <v>107910</v>
      </c>
      <c r="I33" s="33"/>
      <c r="J33" s="84" t="s">
        <v>73</v>
      </c>
      <c r="K33" s="46" t="s">
        <v>74</v>
      </c>
      <c r="M33" s="18">
        <v>786000</v>
      </c>
    </row>
    <row r="34" spans="1:13" ht="15" customHeight="1" x14ac:dyDescent="0.25">
      <c r="A34" s="28"/>
      <c r="B34" s="81"/>
      <c r="G34" s="26"/>
      <c r="H34" s="53"/>
      <c r="I34" s="85"/>
      <c r="K34" s="18" t="s">
        <v>71</v>
      </c>
      <c r="M34" s="18">
        <v>70000</v>
      </c>
    </row>
    <row r="35" spans="1:13" ht="15" customHeight="1" x14ac:dyDescent="0.25">
      <c r="A35" s="28"/>
      <c r="B35" s="21" t="s">
        <v>75</v>
      </c>
      <c r="E35" s="17"/>
      <c r="F35" s="17"/>
      <c r="G35" s="32"/>
      <c r="H35" s="86">
        <f>SUM(H4:H34)</f>
        <v>5869310</v>
      </c>
      <c r="I35" s="87"/>
    </row>
    <row r="36" spans="1:13" ht="15" customHeight="1" x14ac:dyDescent="0.25">
      <c r="A36" s="28"/>
      <c r="B36" s="88" t="s">
        <v>76</v>
      </c>
      <c r="H36" s="53"/>
      <c r="I36" s="33"/>
    </row>
    <row r="37" spans="1:13" ht="15" customHeight="1" x14ac:dyDescent="0.25">
      <c r="A37" s="28"/>
      <c r="B37" s="89"/>
      <c r="C37" s="47" t="s">
        <v>77</v>
      </c>
      <c r="D37" s="18" t="str">
        <f>+K37</f>
        <v>Public Prov Fund</v>
      </c>
      <c r="G37" s="52">
        <f>+M37</f>
        <v>120000</v>
      </c>
      <c r="H37" s="53"/>
      <c r="I37" s="33"/>
      <c r="K37" s="90" t="s">
        <v>78</v>
      </c>
      <c r="L37" s="90"/>
      <c r="M37" s="90">
        <v>120000</v>
      </c>
    </row>
    <row r="38" spans="1:13" ht="15" customHeight="1" x14ac:dyDescent="0.25">
      <c r="A38" s="28"/>
      <c r="B38" s="89"/>
      <c r="C38" s="47" t="s">
        <v>79</v>
      </c>
      <c r="D38" s="46"/>
      <c r="F38" s="91"/>
      <c r="G38" s="52">
        <v>10000</v>
      </c>
      <c r="H38" s="53"/>
      <c r="I38" s="33"/>
      <c r="K38" s="90" t="s">
        <v>80</v>
      </c>
      <c r="L38" s="90"/>
      <c r="M38" s="90">
        <v>60000</v>
      </c>
    </row>
    <row r="39" spans="1:13" ht="15" customHeight="1" x14ac:dyDescent="0.25">
      <c r="A39" s="28"/>
      <c r="B39" s="89"/>
      <c r="C39" s="47" t="s">
        <v>81</v>
      </c>
      <c r="F39" s="92"/>
      <c r="G39" s="67">
        <v>50000</v>
      </c>
      <c r="H39" s="53"/>
      <c r="I39" s="33"/>
      <c r="K39" s="90" t="s">
        <v>82</v>
      </c>
      <c r="L39" s="90"/>
      <c r="M39" s="90">
        <v>29000</v>
      </c>
    </row>
    <row r="40" spans="1:13" ht="15" customHeight="1" x14ac:dyDescent="0.25">
      <c r="A40" s="28"/>
      <c r="B40" s="89"/>
      <c r="C40" s="47" t="s">
        <v>83</v>
      </c>
      <c r="D40" s="93" t="s">
        <v>84</v>
      </c>
      <c r="G40" s="52">
        <f>M39+5000</f>
        <v>34000</v>
      </c>
      <c r="H40" s="53"/>
      <c r="I40" s="33"/>
      <c r="K40" s="90" t="s">
        <v>85</v>
      </c>
      <c r="L40" s="90"/>
      <c r="M40" s="90">
        <v>7000</v>
      </c>
    </row>
    <row r="41" spans="1:13" ht="15" customHeight="1" x14ac:dyDescent="0.25">
      <c r="A41" s="28"/>
      <c r="B41" s="89"/>
      <c r="C41" s="47" t="s">
        <v>86</v>
      </c>
      <c r="D41" s="94" t="s">
        <v>87</v>
      </c>
      <c r="G41" s="52"/>
      <c r="H41" s="53"/>
      <c r="I41" s="33"/>
      <c r="K41" s="90" t="s">
        <v>88</v>
      </c>
      <c r="L41" s="90"/>
      <c r="M41" s="90">
        <v>14000</v>
      </c>
    </row>
    <row r="42" spans="1:13" ht="15" customHeight="1" x14ac:dyDescent="0.25">
      <c r="A42" s="95" t="str">
        <f>+I2</f>
        <v>Sr</v>
      </c>
      <c r="C42" s="47" t="s">
        <v>89</v>
      </c>
      <c r="D42" s="46" t="s">
        <v>90</v>
      </c>
      <c r="E42" s="17"/>
      <c r="F42" s="17"/>
      <c r="G42" s="96">
        <f>+G31</f>
        <v>37910</v>
      </c>
      <c r="H42" s="53">
        <f>SUM(G37:G42)</f>
        <v>251910</v>
      </c>
      <c r="I42" s="33"/>
      <c r="K42" s="97"/>
    </row>
    <row r="43" spans="1:13" ht="15" customHeight="1" thickBot="1" x14ac:dyDescent="0.3">
      <c r="A43" s="28"/>
      <c r="B43" s="98" t="s">
        <v>91</v>
      </c>
      <c r="E43" s="99">
        <f>IF((H35-H42)&lt;0,0,(H35-H42))</f>
        <v>5617400</v>
      </c>
      <c r="F43" s="100" t="s">
        <v>92</v>
      </c>
      <c r="G43" s="101"/>
      <c r="H43" s="102">
        <f>ROUND((E43/10),0)*10</f>
        <v>5617400</v>
      </c>
      <c r="I43" s="103"/>
      <c r="K43" s="92" t="s">
        <v>93</v>
      </c>
    </row>
    <row r="44" spans="1:13" ht="15" customHeight="1" thickTop="1" x14ac:dyDescent="0.25">
      <c r="A44" s="28"/>
      <c r="B44" s="92" t="s">
        <v>94</v>
      </c>
      <c r="E44" s="104" t="s">
        <v>95</v>
      </c>
      <c r="F44" s="105" t="s">
        <v>96</v>
      </c>
      <c r="G44" s="104" t="s">
        <v>97</v>
      </c>
      <c r="H44" s="106"/>
      <c r="I44" s="107"/>
      <c r="K44" s="71" t="s">
        <v>98</v>
      </c>
      <c r="L44" s="108">
        <v>0.05</v>
      </c>
      <c r="M44" s="18">
        <f>200000*5%</f>
        <v>10000</v>
      </c>
    </row>
    <row r="45" spans="1:13" ht="15" customHeight="1" x14ac:dyDescent="0.25">
      <c r="A45" s="28"/>
      <c r="B45" s="109"/>
      <c r="C45" s="46" t="s">
        <v>99</v>
      </c>
      <c r="E45" s="26">
        <f>H43-E46</f>
        <v>2115000</v>
      </c>
      <c r="F45" s="110"/>
      <c r="G45" s="18">
        <f>IF(+I2="Sr",ROUND(IF(E45&gt;1000000,(((E45-1000000)*0.3)+110000),IF(E45&gt;500000,(((E45-500000)*0.2)+10000),IF(E45&gt;300000,((E45-300000)*0.05),0))),0),ROUND(IF(E45&gt;1000000,(((E45-1000000)*0.3)+112500),IF(E45&gt;500000,(((E45-500000)*0.2)+12500),IF(E45&gt;250000,((E45-250000)*0.05),0))),0))</f>
        <v>444500</v>
      </c>
      <c r="H45" s="106"/>
      <c r="I45" s="107"/>
      <c r="K45" s="71" t="s">
        <v>100</v>
      </c>
      <c r="L45" s="108">
        <v>0.2</v>
      </c>
      <c r="M45" s="18">
        <f>500000*20%</f>
        <v>100000</v>
      </c>
    </row>
    <row r="46" spans="1:13" ht="15" customHeight="1" x14ac:dyDescent="0.25">
      <c r="A46" s="28"/>
      <c r="B46" s="95" t="s">
        <v>101</v>
      </c>
      <c r="C46" s="46" t="s">
        <v>102</v>
      </c>
      <c r="E46" s="82">
        <f>+H29</f>
        <v>3502400</v>
      </c>
      <c r="F46" s="111">
        <v>0.1</v>
      </c>
      <c r="G46" s="96">
        <f>ROUND(E46*F46,0)</f>
        <v>350240</v>
      </c>
      <c r="H46" s="112"/>
      <c r="I46" s="113"/>
      <c r="K46" s="71" t="s">
        <v>103</v>
      </c>
      <c r="L46" s="108">
        <v>0.3</v>
      </c>
      <c r="M46" s="18">
        <f>ROUND((H43-1000000-E46)*30%,0)</f>
        <v>334500</v>
      </c>
    </row>
    <row r="47" spans="1:13" ht="15" customHeight="1" thickBot="1" x14ac:dyDescent="0.3">
      <c r="A47" s="28"/>
      <c r="D47" s="110"/>
      <c r="E47" s="17"/>
      <c r="G47" s="37">
        <f>G45+G46</f>
        <v>794740</v>
      </c>
      <c r="H47" s="114"/>
      <c r="I47" s="115"/>
      <c r="M47" s="116">
        <f>SUM(M44:M46)</f>
        <v>444500</v>
      </c>
    </row>
    <row r="48" spans="1:13" ht="15" customHeight="1" thickTop="1" x14ac:dyDescent="0.25">
      <c r="A48" s="28"/>
      <c r="B48" s="46" t="s">
        <v>104</v>
      </c>
      <c r="C48" s="46" t="s">
        <v>105</v>
      </c>
      <c r="D48" s="110"/>
      <c r="E48" s="17"/>
      <c r="G48" s="117"/>
      <c r="H48" s="118">
        <f>G47-G48</f>
        <v>794740</v>
      </c>
      <c r="I48" s="119"/>
    </row>
    <row r="49" spans="1:14" ht="15" customHeight="1" x14ac:dyDescent="0.25">
      <c r="A49" s="28"/>
      <c r="B49" s="18" t="s">
        <v>106</v>
      </c>
      <c r="C49" s="46"/>
      <c r="D49" s="110"/>
      <c r="E49" s="17"/>
      <c r="G49" s="120">
        <v>0.1</v>
      </c>
      <c r="H49" s="121">
        <f>IF(H43&gt;10000000,H48*15%,IF(H43&gt;5000000,H48*10%,0))</f>
        <v>79474</v>
      </c>
      <c r="I49" s="122"/>
    </row>
    <row r="50" spans="1:14" ht="15" customHeight="1" x14ac:dyDescent="0.25">
      <c r="A50" s="28"/>
      <c r="C50" s="46"/>
      <c r="D50" s="110"/>
      <c r="E50" s="17"/>
      <c r="G50" s="37"/>
      <c r="H50" s="118">
        <f>H48+H49</f>
        <v>874214</v>
      </c>
      <c r="I50" s="119"/>
    </row>
    <row r="51" spans="1:14" ht="15" customHeight="1" x14ac:dyDescent="0.25">
      <c r="A51" s="28"/>
      <c r="B51" s="46" t="s">
        <v>107</v>
      </c>
      <c r="D51" s="110"/>
      <c r="E51" s="17"/>
      <c r="G51" s="120">
        <v>0.04</v>
      </c>
      <c r="H51" s="121">
        <f>ROUND((H50)*0.04,0)</f>
        <v>34969</v>
      </c>
      <c r="I51" s="122"/>
      <c r="K51" s="123" t="s">
        <v>108</v>
      </c>
      <c r="L51" s="124"/>
      <c r="M51" s="125" t="s">
        <v>109</v>
      </c>
    </row>
    <row r="52" spans="1:14" ht="15" customHeight="1" x14ac:dyDescent="0.25">
      <c r="A52" s="28"/>
      <c r="B52" s="92" t="s">
        <v>110</v>
      </c>
      <c r="D52" s="110"/>
      <c r="E52" s="100"/>
      <c r="G52" s="17"/>
      <c r="H52" s="114">
        <f>SUM(H50:H51)</f>
        <v>909183</v>
      </c>
      <c r="I52" s="115"/>
      <c r="J52" s="81" t="s">
        <v>111</v>
      </c>
      <c r="K52" s="126" t="s">
        <v>112</v>
      </c>
      <c r="L52" s="124"/>
      <c r="M52" s="127">
        <v>84000</v>
      </c>
      <c r="N52" s="91"/>
    </row>
    <row r="53" spans="1:14" ht="15" customHeight="1" x14ac:dyDescent="0.3">
      <c r="A53" s="28"/>
      <c r="B53" s="46" t="s">
        <v>113</v>
      </c>
      <c r="D53" s="110"/>
      <c r="E53" s="128" t="s">
        <v>114</v>
      </c>
      <c r="G53" s="129"/>
      <c r="H53" s="114">
        <f>+H81</f>
        <v>13812</v>
      </c>
      <c r="I53" s="115"/>
      <c r="J53" s="81" t="s">
        <v>115</v>
      </c>
      <c r="K53" s="126" t="s">
        <v>116</v>
      </c>
      <c r="L53" s="124"/>
      <c r="M53" s="127">
        <v>80000</v>
      </c>
      <c r="N53" s="91"/>
    </row>
    <row r="54" spans="1:14" ht="15" customHeight="1" x14ac:dyDescent="0.25">
      <c r="A54" s="28"/>
      <c r="B54" s="46" t="s">
        <v>117</v>
      </c>
      <c r="C54" s="17"/>
      <c r="D54" s="17"/>
      <c r="E54" s="17" t="s">
        <v>118</v>
      </c>
      <c r="G54" s="129"/>
      <c r="H54" s="130">
        <v>5000</v>
      </c>
      <c r="I54" s="131"/>
      <c r="K54" s="126" t="s">
        <v>119</v>
      </c>
      <c r="L54" s="124"/>
      <c r="M54" s="127">
        <v>10000</v>
      </c>
    </row>
    <row r="55" spans="1:14" ht="15" customHeight="1" x14ac:dyDescent="0.25">
      <c r="A55" s="28"/>
      <c r="B55" s="92" t="s">
        <v>120</v>
      </c>
      <c r="C55" s="17"/>
      <c r="D55" s="17"/>
      <c r="E55" s="17"/>
      <c r="F55" s="17"/>
      <c r="G55" s="17"/>
      <c r="H55" s="53">
        <f>H52+H53+H54</f>
        <v>927995</v>
      </c>
      <c r="I55" s="33"/>
      <c r="J55" s="55"/>
      <c r="K55" s="132" t="s">
        <v>121</v>
      </c>
      <c r="L55" s="132"/>
      <c r="M55" s="132"/>
    </row>
    <row r="56" spans="1:14" ht="15" customHeight="1" x14ac:dyDescent="0.25">
      <c r="A56" s="28"/>
      <c r="B56" s="21" t="s">
        <v>122</v>
      </c>
      <c r="C56" s="17"/>
      <c r="D56" s="17"/>
      <c r="E56" s="17"/>
      <c r="F56" s="17"/>
      <c r="G56" s="17"/>
      <c r="H56" s="53"/>
      <c r="I56" s="33"/>
    </row>
    <row r="57" spans="1:14" ht="15" customHeight="1" x14ac:dyDescent="0.3">
      <c r="A57" s="28"/>
      <c r="B57" s="133">
        <v>44640</v>
      </c>
      <c r="C57" s="134" t="s">
        <v>123</v>
      </c>
      <c r="D57" s="134"/>
      <c r="E57" s="135"/>
      <c r="F57" s="135"/>
      <c r="G57" s="82">
        <v>67000</v>
      </c>
      <c r="H57" s="53"/>
      <c r="I57" s="33"/>
      <c r="K57" s="136" t="s">
        <v>124</v>
      </c>
      <c r="L57" s="78"/>
      <c r="M57" s="78"/>
    </row>
    <row r="58" spans="1:14" ht="15" customHeight="1" x14ac:dyDescent="0.3">
      <c r="A58" s="28"/>
      <c r="B58" s="137"/>
      <c r="C58" s="134" t="s">
        <v>125</v>
      </c>
      <c r="D58" s="134"/>
      <c r="E58" s="135" t="s">
        <v>126</v>
      </c>
      <c r="F58" s="138"/>
      <c r="G58" s="82">
        <v>305700</v>
      </c>
      <c r="H58" s="53"/>
      <c r="I58" s="33"/>
      <c r="K58" s="78" t="s">
        <v>127</v>
      </c>
      <c r="L58" s="78"/>
      <c r="M58" s="139">
        <f>+H10</f>
        <v>1827000</v>
      </c>
    </row>
    <row r="59" spans="1:14" ht="15" customHeight="1" x14ac:dyDescent="0.25">
      <c r="A59" s="28"/>
      <c r="B59" s="133">
        <v>44709</v>
      </c>
      <c r="C59" s="18" t="s">
        <v>128</v>
      </c>
      <c r="G59" s="82">
        <v>76000</v>
      </c>
      <c r="H59" s="53">
        <f>SUM(G57:G59)</f>
        <v>448700</v>
      </c>
      <c r="I59" s="33"/>
      <c r="K59" s="140" t="s">
        <v>129</v>
      </c>
      <c r="L59" s="78"/>
      <c r="M59" s="141">
        <f>+G37+G38+G39+G40</f>
        <v>214000</v>
      </c>
    </row>
    <row r="60" spans="1:14" ht="15" customHeight="1" thickBot="1" x14ac:dyDescent="0.3">
      <c r="A60" s="142"/>
      <c r="B60" s="143" t="str">
        <f>IF(H60=0,"TAX  PAYABLE / REFUND ",IF(H60&lt;0,"REFUND","TAX  PAYABLE including Interest"))</f>
        <v>TAX  PAYABLE including Interest</v>
      </c>
      <c r="C60" s="144"/>
      <c r="D60" s="145"/>
      <c r="E60" s="145"/>
      <c r="F60" s="146" t="s">
        <v>130</v>
      </c>
      <c r="G60" s="147"/>
      <c r="H60" s="148">
        <f>ROUND((H55-H59)/10,0)*10</f>
        <v>479300</v>
      </c>
      <c r="I60" s="149"/>
      <c r="K60" s="78"/>
      <c r="L60" s="78"/>
      <c r="M60" s="150">
        <f>M58-M59</f>
        <v>1613000</v>
      </c>
    </row>
    <row r="61" spans="1:14" ht="15" customHeight="1" x14ac:dyDescent="0.25">
      <c r="A61" s="151" t="s">
        <v>131</v>
      </c>
      <c r="B61" s="152"/>
      <c r="C61" s="152"/>
      <c r="D61" s="152"/>
      <c r="E61" s="152"/>
      <c r="F61" s="152"/>
      <c r="G61" s="152"/>
      <c r="H61" s="152"/>
      <c r="I61" s="153"/>
      <c r="K61" s="154" t="s">
        <v>132</v>
      </c>
      <c r="L61" s="78"/>
      <c r="M61" s="78">
        <f>110000+(M60-1000000)*0.3</f>
        <v>293900</v>
      </c>
    </row>
    <row r="62" spans="1:14" ht="15" customHeight="1" thickBot="1" x14ac:dyDescent="0.3">
      <c r="A62" s="155"/>
      <c r="B62" s="156"/>
      <c r="C62" s="157" t="s">
        <v>133</v>
      </c>
      <c r="D62" s="158"/>
      <c r="E62" s="159" t="s">
        <v>134</v>
      </c>
      <c r="F62" s="160" t="s">
        <v>135</v>
      </c>
      <c r="G62" s="160"/>
      <c r="H62" s="160"/>
      <c r="I62" s="161"/>
      <c r="K62" s="154" t="s">
        <v>136</v>
      </c>
      <c r="L62" s="162"/>
      <c r="M62" s="78"/>
    </row>
    <row r="63" spans="1:14" ht="15" customHeight="1" x14ac:dyDescent="0.25">
      <c r="A63" s="163"/>
      <c r="B63" s="164"/>
      <c r="C63" s="164"/>
      <c r="D63" s="164"/>
      <c r="E63" s="164"/>
      <c r="F63" s="164"/>
      <c r="G63" s="164"/>
      <c r="H63" s="164"/>
      <c r="I63" s="164"/>
      <c r="K63" s="154" t="s">
        <v>137</v>
      </c>
      <c r="L63" s="162">
        <v>0.04</v>
      </c>
      <c r="M63" s="78">
        <f>ROUND((M62+M61)*0.04,0)</f>
        <v>11756</v>
      </c>
    </row>
    <row r="64" spans="1:14" ht="15" customHeight="1" thickBot="1" x14ac:dyDescent="0.3">
      <c r="A64" s="163"/>
      <c r="B64" s="18" t="s">
        <v>138</v>
      </c>
      <c r="C64" s="164"/>
      <c r="D64" s="164" t="s">
        <v>139</v>
      </c>
      <c r="E64" s="164" t="s">
        <v>140</v>
      </c>
      <c r="F64" s="46" t="s">
        <v>141</v>
      </c>
      <c r="G64" s="164"/>
      <c r="H64" s="165" t="s">
        <v>142</v>
      </c>
      <c r="I64" s="164"/>
      <c r="K64" s="78"/>
      <c r="L64" s="78"/>
      <c r="M64" s="166">
        <f>SUM(M61:M63)</f>
        <v>305656</v>
      </c>
    </row>
    <row r="65" spans="1:13" ht="15" customHeight="1" thickTop="1" x14ac:dyDescent="0.25">
      <c r="A65" s="167"/>
      <c r="B65" s="168" t="s">
        <v>143</v>
      </c>
      <c r="C65" s="84"/>
      <c r="D65" s="84" t="s">
        <v>144</v>
      </c>
      <c r="E65" s="84" t="s">
        <v>145</v>
      </c>
      <c r="F65" s="84" t="s">
        <v>146</v>
      </c>
      <c r="G65" s="84" t="s">
        <v>147</v>
      </c>
      <c r="H65" s="169" t="s">
        <v>148</v>
      </c>
      <c r="I65" s="164"/>
      <c r="L65" s="17" t="s">
        <v>149</v>
      </c>
      <c r="M65" s="26">
        <f>+G58</f>
        <v>305700</v>
      </c>
    </row>
    <row r="66" spans="1:13" ht="15" customHeight="1" x14ac:dyDescent="0.25">
      <c r="A66" s="163"/>
      <c r="B66" s="18" t="s">
        <v>150</v>
      </c>
      <c r="C66" s="164"/>
      <c r="D66" s="164" t="s">
        <v>151</v>
      </c>
      <c r="E66" s="164" t="s">
        <v>145</v>
      </c>
      <c r="F66" s="164" t="s">
        <v>146</v>
      </c>
      <c r="G66" s="164" t="s">
        <v>147</v>
      </c>
      <c r="H66" s="165" t="s">
        <v>148</v>
      </c>
      <c r="I66" s="164"/>
    </row>
    <row r="68" spans="1:13" ht="15" customHeight="1" x14ac:dyDescent="0.25">
      <c r="B68" s="170" t="s">
        <v>152</v>
      </c>
      <c r="C68" s="50" t="s">
        <v>153</v>
      </c>
      <c r="E68" s="171"/>
      <c r="F68" s="171"/>
      <c r="G68" s="171"/>
    </row>
    <row r="69" spans="1:13" ht="15" customHeight="1" x14ac:dyDescent="0.25">
      <c r="B69" s="170" t="s">
        <v>154</v>
      </c>
      <c r="C69" s="172" t="s">
        <v>155</v>
      </c>
      <c r="E69" s="173"/>
      <c r="F69" s="173"/>
      <c r="G69" s="173"/>
    </row>
    <row r="70" spans="1:13" ht="15" customHeight="1" x14ac:dyDescent="0.25">
      <c r="B70" s="174" t="s">
        <v>156</v>
      </c>
      <c r="C70" s="172" t="s">
        <v>157</v>
      </c>
      <c r="E70" s="175"/>
      <c r="F70" s="175"/>
      <c r="G70" s="175"/>
    </row>
    <row r="71" spans="1:13" ht="15" customHeight="1" x14ac:dyDescent="0.25">
      <c r="B71" s="174" t="s">
        <v>158</v>
      </c>
      <c r="C71" s="172" t="s">
        <v>159</v>
      </c>
      <c r="E71" s="173"/>
      <c r="F71" s="173"/>
      <c r="G71" s="173"/>
    </row>
    <row r="73" spans="1:13" ht="15" customHeight="1" x14ac:dyDescent="0.25">
      <c r="B73" s="176" t="s">
        <v>160</v>
      </c>
    </row>
    <row r="74" spans="1:13" ht="15" customHeight="1" x14ac:dyDescent="0.25">
      <c r="B74" s="177" t="s">
        <v>161</v>
      </c>
      <c r="C74" s="178"/>
      <c r="D74" s="178"/>
      <c r="E74" s="178"/>
      <c r="F74" s="178"/>
      <c r="G74" s="178"/>
      <c r="H74" s="178"/>
      <c r="I74" s="178"/>
      <c r="J74" s="179"/>
    </row>
    <row r="75" spans="1:13" ht="15" customHeight="1" x14ac:dyDescent="0.25">
      <c r="B75" s="54" t="s">
        <v>162</v>
      </c>
      <c r="C75" s="180"/>
      <c r="D75" s="180"/>
      <c r="E75" s="181">
        <f>+H52</f>
        <v>909183</v>
      </c>
      <c r="F75" s="178"/>
      <c r="G75" s="180"/>
      <c r="H75" s="173" t="s">
        <v>163</v>
      </c>
      <c r="I75" s="178"/>
      <c r="J75" s="179"/>
    </row>
    <row r="76" spans="1:13" ht="15" customHeight="1" x14ac:dyDescent="0.25">
      <c r="B76" s="182" t="s">
        <v>164</v>
      </c>
      <c r="C76" s="180"/>
      <c r="D76" s="180"/>
      <c r="E76" s="181">
        <f>+G58*-1</f>
        <v>-305700</v>
      </c>
      <c r="F76" s="178"/>
      <c r="G76" s="183">
        <v>44774</v>
      </c>
      <c r="H76" s="184">
        <f>F81*1%</f>
        <v>4604</v>
      </c>
      <c r="I76" s="178"/>
      <c r="J76" s="179"/>
    </row>
    <row r="77" spans="1:13" ht="15" customHeight="1" x14ac:dyDescent="0.25">
      <c r="B77" s="182" t="s">
        <v>165</v>
      </c>
      <c r="C77" s="180"/>
      <c r="D77" s="180"/>
      <c r="E77" s="185">
        <f>+G57*-1</f>
        <v>-67000</v>
      </c>
      <c r="F77" s="178"/>
      <c r="G77" s="183">
        <v>44805</v>
      </c>
      <c r="H77" s="184">
        <f>+H76</f>
        <v>4604</v>
      </c>
      <c r="I77" s="186" t="s">
        <v>166</v>
      </c>
      <c r="J77" s="186"/>
      <c r="K77" s="187" t="s">
        <v>167</v>
      </c>
    </row>
    <row r="78" spans="1:13" ht="15" customHeight="1" x14ac:dyDescent="0.25">
      <c r="B78" s="182" t="s">
        <v>168</v>
      </c>
      <c r="C78" s="180"/>
      <c r="D78" s="180"/>
      <c r="E78" s="57">
        <f>+G59*-1</f>
        <v>-76000</v>
      </c>
      <c r="F78" s="178"/>
      <c r="G78" s="183">
        <v>44835</v>
      </c>
      <c r="H78" s="184">
        <f>+H77</f>
        <v>4604</v>
      </c>
      <c r="I78" s="178"/>
      <c r="J78" s="188" t="s">
        <v>169</v>
      </c>
      <c r="K78" s="189">
        <f>SUM(H76:H78)</f>
        <v>13812</v>
      </c>
    </row>
    <row r="79" spans="1:13" ht="15" customHeight="1" x14ac:dyDescent="0.25">
      <c r="C79" s="180"/>
      <c r="D79" s="180"/>
      <c r="E79" s="57"/>
      <c r="F79" s="178"/>
      <c r="G79" s="183">
        <v>44866</v>
      </c>
      <c r="H79" s="184"/>
      <c r="I79" s="178"/>
      <c r="J79" s="188" t="s">
        <v>170</v>
      </c>
      <c r="K79" s="189">
        <f>K78+F81*0.01</f>
        <v>18416</v>
      </c>
    </row>
    <row r="80" spans="1:13" ht="15" customHeight="1" thickBot="1" x14ac:dyDescent="0.3">
      <c r="B80" s="182"/>
      <c r="C80" s="180"/>
      <c r="D80" s="180"/>
      <c r="E80" s="190">
        <f>SUM(E75:E78)</f>
        <v>460483</v>
      </c>
      <c r="F80" s="178"/>
      <c r="G80" s="183">
        <v>44896</v>
      </c>
      <c r="H80" s="184"/>
      <c r="I80" s="178"/>
      <c r="J80" s="188" t="s">
        <v>171</v>
      </c>
      <c r="K80" s="189">
        <f>K79+F81*0.01</f>
        <v>23020</v>
      </c>
    </row>
    <row r="81" spans="1:15" ht="15" customHeight="1" thickTop="1" thickBot="1" x14ac:dyDescent="0.3">
      <c r="E81" s="181">
        <f>ROUNDDOWN(+E80,-2)</f>
        <v>460400</v>
      </c>
      <c r="F81" s="181">
        <f>ROUNDDOWN(E81,-2)</f>
        <v>460400</v>
      </c>
      <c r="G81" s="191"/>
      <c r="H81" s="192">
        <f>SUM(H76:H80)</f>
        <v>13812</v>
      </c>
      <c r="I81" s="178"/>
      <c r="J81" s="179"/>
    </row>
    <row r="82" spans="1:15" ht="15" customHeight="1" thickTop="1" x14ac:dyDescent="0.25">
      <c r="C82" s="180"/>
      <c r="D82" s="180"/>
      <c r="G82" s="178"/>
      <c r="H82" s="178"/>
      <c r="I82" s="178"/>
      <c r="J82" s="179"/>
    </row>
    <row r="83" spans="1:15" ht="15" customHeight="1" x14ac:dyDescent="0.25">
      <c r="A83" s="193"/>
      <c r="B83" s="194"/>
      <c r="C83" s="194"/>
      <c r="D83" s="194"/>
      <c r="E83" s="194"/>
      <c r="F83" s="194"/>
      <c r="G83" s="194"/>
      <c r="H83" s="194"/>
      <c r="I83" s="194"/>
      <c r="J83" s="194"/>
      <c r="K83" s="194"/>
      <c r="L83" s="194"/>
      <c r="M83" s="194"/>
      <c r="N83" s="194"/>
      <c r="O83" s="194"/>
    </row>
    <row r="84" spans="1:15" ht="15" customHeight="1" thickBot="1" x14ac:dyDescent="0.3">
      <c r="C84" s="180"/>
      <c r="D84" s="180"/>
      <c r="E84" s="181"/>
      <c r="F84" s="178"/>
      <c r="G84" s="178"/>
      <c r="H84" s="178"/>
      <c r="I84" s="178"/>
      <c r="J84" s="179"/>
    </row>
    <row r="85" spans="1:15" s="46" customFormat="1" ht="15" customHeight="1" x14ac:dyDescent="0.25">
      <c r="A85" s="195" t="s">
        <v>172</v>
      </c>
      <c r="B85" s="196"/>
      <c r="C85" s="196"/>
      <c r="D85" s="196"/>
      <c r="E85" s="196"/>
      <c r="F85" s="196"/>
      <c r="G85" s="197" t="s">
        <v>173</v>
      </c>
      <c r="H85" s="198"/>
      <c r="J85" s="55"/>
      <c r="K85" s="199"/>
      <c r="L85" s="54"/>
    </row>
    <row r="86" spans="1:15" s="46" customFormat="1" ht="15" customHeight="1" x14ac:dyDescent="0.25">
      <c r="A86" s="200" t="s">
        <v>174</v>
      </c>
      <c r="H86" s="107"/>
      <c r="J86" s="55"/>
      <c r="K86" s="201"/>
      <c r="L86" s="54"/>
    </row>
    <row r="87" spans="1:15" s="46" customFormat="1" ht="15" customHeight="1" x14ac:dyDescent="0.25">
      <c r="A87" s="200" t="s">
        <v>175</v>
      </c>
      <c r="H87" s="107"/>
      <c r="J87" s="55"/>
      <c r="K87" s="201"/>
      <c r="L87" s="54"/>
    </row>
    <row r="88" spans="1:15" s="46" customFormat="1" ht="15" customHeight="1" x14ac:dyDescent="0.2">
      <c r="A88" s="202" t="s">
        <v>176</v>
      </c>
      <c r="B88" s="203" t="s">
        <v>177</v>
      </c>
      <c r="C88" s="203"/>
      <c r="D88" s="203"/>
      <c r="E88" s="203"/>
      <c r="F88" s="203"/>
      <c r="G88" s="203"/>
      <c r="H88" s="204"/>
      <c r="I88" s="30"/>
      <c r="J88" s="55"/>
      <c r="K88" s="205" t="s">
        <v>178</v>
      </c>
      <c r="L88" s="54"/>
    </row>
    <row r="89" spans="1:15" s="46" customFormat="1" ht="26.25" customHeight="1" x14ac:dyDescent="0.2">
      <c r="A89" s="202" t="s">
        <v>179</v>
      </c>
      <c r="B89" s="203" t="s">
        <v>180</v>
      </c>
      <c r="C89" s="203"/>
      <c r="D89" s="203"/>
      <c r="E89" s="203"/>
      <c r="F89" s="203"/>
      <c r="G89" s="203"/>
      <c r="H89" s="204"/>
      <c r="I89" s="30"/>
      <c r="J89" s="55"/>
      <c r="K89" s="205" t="s">
        <v>181</v>
      </c>
      <c r="L89" s="54"/>
    </row>
    <row r="90" spans="1:15" s="46" customFormat="1" ht="26.25" customHeight="1" x14ac:dyDescent="0.2">
      <c r="A90" s="202" t="s">
        <v>182</v>
      </c>
      <c r="B90" s="203" t="s">
        <v>183</v>
      </c>
      <c r="C90" s="203"/>
      <c r="D90" s="203"/>
      <c r="E90" s="203"/>
      <c r="F90" s="203"/>
      <c r="G90" s="203"/>
      <c r="H90" s="204"/>
      <c r="I90" s="30"/>
      <c r="J90" s="55"/>
      <c r="K90" s="205" t="s">
        <v>184</v>
      </c>
      <c r="L90" s="54"/>
    </row>
    <row r="91" spans="1:15" s="46" customFormat="1" ht="26.25" customHeight="1" x14ac:dyDescent="0.2">
      <c r="A91" s="202" t="s">
        <v>185</v>
      </c>
      <c r="B91" s="203" t="s">
        <v>186</v>
      </c>
      <c r="C91" s="203"/>
      <c r="D91" s="203"/>
      <c r="E91" s="203"/>
      <c r="F91" s="203"/>
      <c r="G91" s="203"/>
      <c r="H91" s="204"/>
      <c r="I91" s="30"/>
      <c r="J91" s="55"/>
      <c r="K91" s="205" t="s">
        <v>187</v>
      </c>
      <c r="L91" s="54"/>
    </row>
    <row r="92" spans="1:15" s="46" customFormat="1" ht="15" customHeight="1" x14ac:dyDescent="0.2">
      <c r="A92" s="202" t="s">
        <v>188</v>
      </c>
      <c r="B92" s="203" t="s">
        <v>189</v>
      </c>
      <c r="C92" s="203"/>
      <c r="D92" s="203"/>
      <c r="E92" s="203"/>
      <c r="F92" s="203"/>
      <c r="G92" s="203"/>
      <c r="H92" s="204"/>
      <c r="I92" s="30"/>
      <c r="J92" s="55"/>
      <c r="K92" s="205" t="s">
        <v>190</v>
      </c>
      <c r="L92" s="54"/>
    </row>
    <row r="93" spans="1:15" s="46" customFormat="1" ht="15" customHeight="1" x14ac:dyDescent="0.2">
      <c r="A93" s="202" t="s">
        <v>191</v>
      </c>
      <c r="B93" s="203" t="s">
        <v>192</v>
      </c>
      <c r="C93" s="203"/>
      <c r="D93" s="203"/>
      <c r="E93" s="203"/>
      <c r="F93" s="203"/>
      <c r="G93" s="203"/>
      <c r="H93" s="204"/>
      <c r="I93" s="30"/>
      <c r="J93" s="55"/>
      <c r="K93" s="205" t="s">
        <v>193</v>
      </c>
      <c r="L93" s="54"/>
    </row>
    <row r="94" spans="1:15" s="46" customFormat="1" ht="25.5" customHeight="1" x14ac:dyDescent="0.2">
      <c r="A94" s="206"/>
      <c r="B94" s="207" t="s">
        <v>194</v>
      </c>
      <c r="C94" s="207"/>
      <c r="D94" s="207"/>
      <c r="E94" s="207"/>
      <c r="F94" s="207"/>
      <c r="G94" s="207"/>
      <c r="H94" s="208"/>
      <c r="J94" s="55"/>
    </row>
    <row r="95" spans="1:15" s="46" customFormat="1" ht="15" customHeight="1" thickBot="1" x14ac:dyDescent="0.25">
      <c r="A95" s="209"/>
      <c r="B95" s="210" t="s">
        <v>195</v>
      </c>
      <c r="C95" s="210"/>
      <c r="D95" s="210"/>
      <c r="E95" s="210"/>
      <c r="F95" s="210"/>
      <c r="G95" s="210"/>
      <c r="H95" s="211"/>
      <c r="J95" s="55"/>
    </row>
    <row r="96" spans="1:15" s="46" customFormat="1" ht="15" customHeight="1" thickBot="1" x14ac:dyDescent="0.25">
      <c r="A96" s="212"/>
      <c r="B96" s="213"/>
      <c r="C96" s="213"/>
      <c r="D96" s="213"/>
      <c r="E96" s="213"/>
      <c r="F96" s="213"/>
      <c r="G96" s="213"/>
      <c r="J96" s="55"/>
    </row>
    <row r="97" spans="1:10" s="46" customFormat="1" ht="15" customHeight="1" x14ac:dyDescent="0.25">
      <c r="A97" s="195" t="s">
        <v>172</v>
      </c>
      <c r="B97" s="214"/>
      <c r="C97" s="214"/>
      <c r="D97" s="214"/>
      <c r="E97" s="214"/>
      <c r="F97" s="214"/>
      <c r="G97" s="215" t="s">
        <v>196</v>
      </c>
      <c r="H97" s="216"/>
      <c r="J97" s="55"/>
    </row>
    <row r="98" spans="1:10" ht="15" customHeight="1" x14ac:dyDescent="0.25">
      <c r="A98" s="200" t="s">
        <v>197</v>
      </c>
      <c r="F98" s="217"/>
      <c r="G98" s="37"/>
      <c r="H98" s="113"/>
      <c r="J98" s="55"/>
    </row>
    <row r="99" spans="1:10" ht="15" customHeight="1" x14ac:dyDescent="0.25">
      <c r="A99" s="200" t="s">
        <v>198</v>
      </c>
      <c r="F99" s="217"/>
      <c r="G99" s="37"/>
      <c r="H99" s="113"/>
      <c r="J99" s="55"/>
    </row>
    <row r="100" spans="1:10" ht="15" customHeight="1" x14ac:dyDescent="0.25">
      <c r="A100" s="28"/>
      <c r="B100" s="46" t="s">
        <v>199</v>
      </c>
      <c r="D100" s="46" t="s">
        <v>200</v>
      </c>
      <c r="F100" s="217"/>
      <c r="G100" s="37"/>
      <c r="H100" s="113"/>
      <c r="J100" s="55"/>
    </row>
    <row r="101" spans="1:10" ht="15" customHeight="1" x14ac:dyDescent="0.25">
      <c r="A101" s="28"/>
      <c r="B101" s="46" t="s">
        <v>201</v>
      </c>
      <c r="D101" s="46" t="s">
        <v>202</v>
      </c>
      <c r="F101" s="217"/>
      <c r="G101" s="37"/>
      <c r="H101" s="113"/>
      <c r="J101" s="55"/>
    </row>
    <row r="102" spans="1:10" ht="15" customHeight="1" x14ac:dyDescent="0.25">
      <c r="A102" s="28"/>
      <c r="B102" s="46" t="s">
        <v>203</v>
      </c>
      <c r="D102" s="46" t="s">
        <v>204</v>
      </c>
      <c r="F102" s="217"/>
      <c r="G102" s="37"/>
      <c r="H102" s="113"/>
      <c r="J102" s="55"/>
    </row>
    <row r="103" spans="1:10" ht="15" customHeight="1" x14ac:dyDescent="0.25">
      <c r="A103" s="28"/>
      <c r="B103" s="29" t="s">
        <v>205</v>
      </c>
      <c r="D103" s="46" t="s">
        <v>206</v>
      </c>
      <c r="F103" s="217"/>
      <c r="G103" s="37"/>
      <c r="H103" s="113"/>
      <c r="J103" s="55"/>
    </row>
    <row r="104" spans="1:10" ht="15" customHeight="1" x14ac:dyDescent="0.25">
      <c r="A104" s="28"/>
      <c r="B104" s="46" t="s">
        <v>207</v>
      </c>
      <c r="D104" s="46" t="s">
        <v>208</v>
      </c>
      <c r="F104" s="217"/>
      <c r="G104" s="37"/>
      <c r="H104" s="113"/>
      <c r="J104" s="55"/>
    </row>
    <row r="105" spans="1:10" ht="15" customHeight="1" x14ac:dyDescent="0.25">
      <c r="A105" s="28"/>
      <c r="B105" s="46" t="s">
        <v>209</v>
      </c>
      <c r="D105" s="46" t="s">
        <v>210</v>
      </c>
      <c r="F105" s="217"/>
      <c r="G105" s="37"/>
      <c r="H105" s="113"/>
      <c r="J105" s="17"/>
    </row>
    <row r="106" spans="1:10" ht="15" customHeight="1" x14ac:dyDescent="0.25">
      <c r="A106" s="28"/>
      <c r="B106" s="29" t="s">
        <v>211</v>
      </c>
      <c r="D106" s="46" t="s">
        <v>212</v>
      </c>
      <c r="F106" s="217"/>
      <c r="G106" s="37"/>
      <c r="H106" s="113"/>
      <c r="J106" s="17"/>
    </row>
    <row r="107" spans="1:10" ht="15" customHeight="1" thickBot="1" x14ac:dyDescent="0.3">
      <c r="A107" s="218"/>
      <c r="B107" s="219" t="s">
        <v>213</v>
      </c>
      <c r="C107" s="220"/>
      <c r="D107" s="219" t="s">
        <v>214</v>
      </c>
      <c r="E107" s="220"/>
      <c r="F107" s="220"/>
      <c r="G107" s="220"/>
      <c r="H107" s="221"/>
      <c r="J107" s="17"/>
    </row>
    <row r="108" spans="1:10" ht="15" customHeight="1" thickBot="1" x14ac:dyDescent="0.3">
      <c r="J108" s="17"/>
    </row>
    <row r="109" spans="1:10" ht="15" customHeight="1" x14ac:dyDescent="0.25">
      <c r="B109" s="222" t="s">
        <v>215</v>
      </c>
      <c r="C109" s="223"/>
      <c r="D109" s="224"/>
      <c r="E109" s="225" t="s">
        <v>216</v>
      </c>
      <c r="F109" s="226"/>
      <c r="G109" s="225" t="s">
        <v>217</v>
      </c>
      <c r="H109" s="227"/>
      <c r="J109" s="17"/>
    </row>
    <row r="110" spans="1:10" ht="15" customHeight="1" x14ac:dyDescent="0.25">
      <c r="B110" s="228" t="s">
        <v>218</v>
      </c>
      <c r="C110" s="180"/>
      <c r="D110" s="173"/>
      <c r="E110" s="71" t="s">
        <v>219</v>
      </c>
      <c r="G110" s="71" t="s">
        <v>220</v>
      </c>
      <c r="H110" s="113"/>
      <c r="J110" s="17"/>
    </row>
    <row r="111" spans="1:10" ht="15" customHeight="1" x14ac:dyDescent="0.25">
      <c r="B111" s="228" t="s">
        <v>221</v>
      </c>
      <c r="C111" s="180"/>
      <c r="D111" s="173"/>
      <c r="E111" s="71" t="s">
        <v>222</v>
      </c>
      <c r="G111" s="71" t="s">
        <v>223</v>
      </c>
      <c r="H111" s="113"/>
      <c r="J111" s="17"/>
    </row>
    <row r="112" spans="1:10" ht="15" customHeight="1" x14ac:dyDescent="0.25">
      <c r="B112" s="228" t="s">
        <v>143</v>
      </c>
      <c r="C112" s="180"/>
      <c r="D112" s="173"/>
      <c r="E112" s="71" t="s">
        <v>224</v>
      </c>
      <c r="H112" s="113"/>
      <c r="J112" s="17"/>
    </row>
    <row r="113" spans="2:11" ht="15" customHeight="1" x14ac:dyDescent="0.25">
      <c r="B113" s="228" t="s">
        <v>225</v>
      </c>
      <c r="C113" s="180"/>
      <c r="D113" s="173"/>
      <c r="E113" s="71" t="s">
        <v>226</v>
      </c>
      <c r="H113" s="113"/>
      <c r="J113" s="17"/>
    </row>
    <row r="114" spans="2:11" ht="15" customHeight="1" x14ac:dyDescent="0.25">
      <c r="B114" s="228" t="s">
        <v>227</v>
      </c>
      <c r="C114" s="180"/>
      <c r="D114" s="173"/>
      <c r="H114" s="113"/>
      <c r="J114" s="17"/>
    </row>
    <row r="115" spans="2:11" ht="15" customHeight="1" x14ac:dyDescent="0.25">
      <c r="B115" s="228" t="s">
        <v>228</v>
      </c>
      <c r="C115" s="180"/>
      <c r="D115" s="173"/>
      <c r="H115" s="113"/>
      <c r="J115" s="17"/>
    </row>
    <row r="116" spans="2:11" ht="15" customHeight="1" x14ac:dyDescent="0.25">
      <c r="B116" s="228" t="s">
        <v>229</v>
      </c>
      <c r="C116" s="180"/>
      <c r="D116" s="229">
        <f>SUM(C110:C116)</f>
        <v>0</v>
      </c>
      <c r="H116" s="113"/>
      <c r="J116" s="17"/>
    </row>
    <row r="117" spans="2:11" ht="15" customHeight="1" x14ac:dyDescent="0.25">
      <c r="B117" s="230" t="s">
        <v>230</v>
      </c>
      <c r="C117" s="180"/>
      <c r="E117" s="231"/>
      <c r="H117" s="113"/>
      <c r="J117" s="17"/>
    </row>
    <row r="118" spans="2:11" ht="15" customHeight="1" x14ac:dyDescent="0.25">
      <c r="B118" s="228" t="s">
        <v>231</v>
      </c>
      <c r="C118" s="232"/>
      <c r="H118" s="113"/>
      <c r="J118" s="17"/>
    </row>
    <row r="119" spans="2:11" ht="15" customHeight="1" x14ac:dyDescent="0.25">
      <c r="B119" s="228" t="s">
        <v>232</v>
      </c>
      <c r="C119" s="232"/>
      <c r="H119" s="113"/>
      <c r="J119" s="17"/>
    </row>
    <row r="120" spans="2:11" ht="15" customHeight="1" x14ac:dyDescent="0.25">
      <c r="B120" s="228" t="s">
        <v>233</v>
      </c>
      <c r="C120" s="232"/>
      <c r="D120" s="18">
        <f>SUM(C118:C120)</f>
        <v>0</v>
      </c>
      <c r="H120" s="113"/>
      <c r="J120" s="17"/>
    </row>
    <row r="121" spans="2:11" ht="15" customHeight="1" thickBot="1" x14ac:dyDescent="0.3">
      <c r="B121" s="233" t="s">
        <v>234</v>
      </c>
      <c r="C121" s="234"/>
      <c r="D121" s="235"/>
      <c r="E121" s="220"/>
      <c r="F121" s="220"/>
      <c r="G121" s="220"/>
      <c r="H121" s="221"/>
      <c r="J121" s="17"/>
    </row>
    <row r="122" spans="2:11" ht="15" customHeight="1" x14ac:dyDescent="0.25">
      <c r="D122" s="92">
        <f>D116+D120+D121</f>
        <v>0</v>
      </c>
      <c r="J122" s="17"/>
    </row>
    <row r="123" spans="2:11" ht="15" customHeight="1" x14ac:dyDescent="0.25">
      <c r="F123" s="181"/>
      <c r="G123" s="181"/>
      <c r="H123" s="181"/>
      <c r="I123" s="184"/>
      <c r="J123" s="55"/>
      <c r="K123" s="236">
        <f>H123*0.03</f>
        <v>0</v>
      </c>
    </row>
    <row r="124" spans="2:11" ht="15" customHeight="1" x14ac:dyDescent="0.25">
      <c r="H124" s="26"/>
      <c r="K124" s="236"/>
    </row>
    <row r="126" spans="2:11" ht="15" customHeight="1" x14ac:dyDescent="0.25">
      <c r="H126" s="26"/>
    </row>
  </sheetData>
  <mergeCells count="23">
    <mergeCell ref="B92:H92"/>
    <mergeCell ref="B93:H93"/>
    <mergeCell ref="B94:H94"/>
    <mergeCell ref="B95:G95"/>
    <mergeCell ref="G97:H97"/>
    <mergeCell ref="I77:J77"/>
    <mergeCell ref="G85:H85"/>
    <mergeCell ref="B88:H88"/>
    <mergeCell ref="B89:H89"/>
    <mergeCell ref="B90:H90"/>
    <mergeCell ref="B91:H91"/>
    <mergeCell ref="K55:M55"/>
    <mergeCell ref="C57:D57"/>
    <mergeCell ref="C58:D58"/>
    <mergeCell ref="A61:I61"/>
    <mergeCell ref="A62:B62"/>
    <mergeCell ref="F62:I62"/>
    <mergeCell ref="A1:C1"/>
    <mergeCell ref="D1:H1"/>
    <mergeCell ref="J1:M1"/>
    <mergeCell ref="A2:C2"/>
    <mergeCell ref="F2:G2"/>
    <mergeCell ref="C28:E28"/>
  </mergeCells>
  <conditionalFormatting sqref="F46">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scale="8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2022-10-11T10:20:17Z</dcterms:created>
  <dcterms:modified xsi:type="dcterms:W3CDTF">2022-10-11T10:20:29Z</dcterms:modified>
</cp:coreProperties>
</file>